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defaultThemeVersion="124226"/>
  <mc:AlternateContent xmlns:mc="http://schemas.openxmlformats.org/markup-compatibility/2006">
    <mc:Choice Requires="x15">
      <x15ac:absPath xmlns:x15ac="http://schemas.microsoft.com/office/spreadsheetml/2010/11/ac" url="https://d.docs.live.net/6446b0bf2de244d3/Documenten/Mahjong Club Groene Hart/Verschillende onderdelen Mahjong 2023/"/>
    </mc:Choice>
  </mc:AlternateContent>
  <xr:revisionPtr revIDLastSave="0" documentId="8_{250303D4-1BB1-4E8A-9FB2-AFF21962C784}" xr6:coauthVersionLast="47" xr6:coauthVersionMax="47" xr10:uidLastSave="{00000000-0000-0000-0000-000000000000}"/>
  <workbookProtection workbookAlgorithmName="SHA-512" workbookHashValue="XrnAP+uzdjR0G7+pEwelROIW6C1AURcBl84bJrlg7ezf2vs5IJV5wf5aAjT63j16V7PINdAViJNe2w4wPd2NHw==" workbookSaltValue="8A6rCmDZ0xOt0d5mt5AnYQ==" workbookSpinCount="100000" lockStructure="1" lockWindows="1"/>
  <bookViews>
    <workbookView showHorizontalScroll="0" xWindow="-108" yWindow="-108" windowWidth="23256" windowHeight="12456" xr2:uid="{00000000-000D-0000-FFFF-FFFF00000000}"/>
  </bookViews>
  <sheets>
    <sheet name="Scoreblad" sheetId="1" r:id="rId1"/>
    <sheet name="Calculator" sheetId="3" state="hidden" r:id="rId2"/>
    <sheet name="Spiekbriefje" sheetId="7" r:id="rId3"/>
    <sheet name="Verdubbelingstabel" sheetId="5" r:id="rId4"/>
    <sheet name="Spelverloop" sheetId="6" r:id="rId5"/>
  </sheets>
  <definedNames>
    <definedName name="_xlnm.Print_Area" localSheetId="0">Scoreblad!$B$1:$P$30</definedName>
    <definedName name="_xlnm.Print_Area" localSheetId="4">Spelverloop!$A$1:$P$23</definedName>
    <definedName name="_xlnm.Print_Area" localSheetId="2">Spiekbriefje!$A$1:$V$46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3" i="7" l="1"/>
  <c r="Q43" i="7" s="1"/>
  <c r="R43" i="7" s="1"/>
  <c r="S43" i="7" s="1"/>
  <c r="P42" i="7"/>
  <c r="Q42" i="7" s="1"/>
  <c r="R42" i="7" s="1"/>
  <c r="S42" i="7" s="1"/>
  <c r="P41" i="7"/>
  <c r="Q41" i="7" s="1"/>
  <c r="R41" i="7" s="1"/>
  <c r="S41" i="7" s="1"/>
  <c r="P40" i="7"/>
  <c r="Q40" i="7" s="1"/>
  <c r="R40" i="7" s="1"/>
  <c r="S40" i="7" s="1"/>
  <c r="P39" i="7"/>
  <c r="Q39" i="7" s="1"/>
  <c r="R39" i="7" s="1"/>
  <c r="S39" i="7" s="1"/>
  <c r="T39" i="7" s="1"/>
  <c r="P38" i="7"/>
  <c r="Q38" i="7" s="1"/>
  <c r="R38" i="7" s="1"/>
  <c r="S38" i="7" s="1"/>
  <c r="T38" i="7" s="1"/>
  <c r="P37" i="7"/>
  <c r="Q37" i="7" s="1"/>
  <c r="R37" i="7" s="1"/>
  <c r="S37" i="7" s="1"/>
  <c r="T37" i="7" s="1"/>
  <c r="P36" i="7"/>
  <c r="Q36" i="7" s="1"/>
  <c r="R36" i="7" s="1"/>
  <c r="S36" i="7" s="1"/>
  <c r="T36" i="7" s="1"/>
  <c r="P35" i="7"/>
  <c r="Q35" i="7" s="1"/>
  <c r="R35" i="7" s="1"/>
  <c r="S35" i="7" s="1"/>
  <c r="T35" i="7" s="1"/>
  <c r="P34" i="7"/>
  <c r="Q34" i="7" s="1"/>
  <c r="R34" i="7" s="1"/>
  <c r="S34" i="7" s="1"/>
  <c r="T34" i="7" s="1"/>
  <c r="P33" i="7"/>
  <c r="Q33" i="7" s="1"/>
  <c r="R33" i="7" s="1"/>
  <c r="S33" i="7" s="1"/>
  <c r="T33" i="7" s="1"/>
  <c r="P32" i="7"/>
  <c r="Q32" i="7" s="1"/>
  <c r="R32" i="7" s="1"/>
  <c r="S32" i="7" s="1"/>
  <c r="T32" i="7" s="1"/>
  <c r="P31" i="7"/>
  <c r="Q31" i="7" s="1"/>
  <c r="R31" i="7" s="1"/>
  <c r="S31" i="7" s="1"/>
  <c r="T31" i="7" s="1"/>
  <c r="P30" i="7"/>
  <c r="Q30" i="7" s="1"/>
  <c r="R30" i="7" s="1"/>
  <c r="S30" i="7" s="1"/>
  <c r="T30" i="7" s="1"/>
  <c r="P29" i="7"/>
  <c r="Q29" i="7" s="1"/>
  <c r="R29" i="7" s="1"/>
  <c r="S29" i="7" s="1"/>
  <c r="T29" i="7" s="1"/>
  <c r="P28" i="7"/>
  <c r="Q28" i="7" s="1"/>
  <c r="R28" i="7" s="1"/>
  <c r="S28" i="7" s="1"/>
  <c r="T28" i="7" s="1"/>
  <c r="P27" i="7"/>
  <c r="Q27" i="7" s="1"/>
  <c r="R27" i="7" s="1"/>
  <c r="S27" i="7" s="1"/>
  <c r="T27" i="7" s="1"/>
  <c r="P26" i="7"/>
  <c r="Q26" i="7" s="1"/>
  <c r="R26" i="7" s="1"/>
  <c r="S26" i="7" s="1"/>
  <c r="T26" i="7" s="1"/>
  <c r="P25" i="7"/>
  <c r="Q25" i="7" s="1"/>
  <c r="R25" i="7" s="1"/>
  <c r="S25" i="7" s="1"/>
  <c r="T25" i="7" s="1"/>
  <c r="P24" i="7"/>
  <c r="Q24" i="7" s="1"/>
  <c r="R24" i="7" s="1"/>
  <c r="S24" i="7" s="1"/>
  <c r="T24" i="7" s="1"/>
  <c r="P23" i="7"/>
  <c r="Q23" i="7" s="1"/>
  <c r="R23" i="7" s="1"/>
  <c r="S23" i="7" s="1"/>
  <c r="T23" i="7" s="1"/>
  <c r="U23" i="7" s="1"/>
  <c r="P22" i="7"/>
  <c r="Q22" i="7" s="1"/>
  <c r="R22" i="7" s="1"/>
  <c r="S22" i="7" s="1"/>
  <c r="T22" i="7" s="1"/>
  <c r="U22" i="7" s="1"/>
  <c r="P21" i="7"/>
  <c r="Q21" i="7" s="1"/>
  <c r="R21" i="7" s="1"/>
  <c r="S21" i="7" s="1"/>
  <c r="T21" i="7" s="1"/>
  <c r="U21" i="7" s="1"/>
  <c r="P20" i="7"/>
  <c r="Q20" i="7" s="1"/>
  <c r="R20" i="7" s="1"/>
  <c r="S20" i="7" s="1"/>
  <c r="T20" i="7" s="1"/>
  <c r="U20" i="7" s="1"/>
  <c r="P19" i="7"/>
  <c r="Q19" i="7" s="1"/>
  <c r="R19" i="7" s="1"/>
  <c r="S19" i="7" s="1"/>
  <c r="T19" i="7" s="1"/>
  <c r="U19" i="7" s="1"/>
  <c r="P18" i="7"/>
  <c r="Q18" i="7" s="1"/>
  <c r="R18" i="7" s="1"/>
  <c r="S18" i="7" s="1"/>
  <c r="T18" i="7" s="1"/>
  <c r="U18" i="7" s="1"/>
  <c r="AN14" i="1" l="1"/>
  <c r="AN13" i="1"/>
  <c r="AM13" i="1"/>
  <c r="AL13" i="1"/>
  <c r="AK13" i="1"/>
  <c r="AJ13" i="1"/>
  <c r="M4" i="1"/>
  <c r="R18" i="1"/>
  <c r="R17" i="1"/>
  <c r="R22" i="1"/>
  <c r="R27" i="1" s="1"/>
  <c r="R16" i="1"/>
  <c r="R21" i="1" s="1"/>
  <c r="O21" i="1" s="1"/>
  <c r="R15" i="1"/>
  <c r="R20" i="1" s="1"/>
  <c r="O20" i="1" s="1"/>
  <c r="R14" i="1"/>
  <c r="R19" i="1" s="1"/>
  <c r="T5" i="1"/>
  <c r="W6" i="1" s="1"/>
  <c r="H9" i="1"/>
  <c r="H8" i="1"/>
  <c r="H7" i="1"/>
  <c r="H6" i="1"/>
  <c r="H5" i="1"/>
  <c r="K10" i="1"/>
  <c r="H531" i="3"/>
  <c r="F529" i="3"/>
  <c r="F532" i="3"/>
  <c r="H513" i="3"/>
  <c r="H495" i="3"/>
  <c r="F511" i="3"/>
  <c r="F514" i="3"/>
  <c r="F493" i="3"/>
  <c r="F496" i="3" s="1"/>
  <c r="H477" i="3"/>
  <c r="F475" i="3"/>
  <c r="F478" i="3"/>
  <c r="H459" i="3"/>
  <c r="F457" i="3"/>
  <c r="F460" i="3" s="1"/>
  <c r="H441" i="3"/>
  <c r="F439" i="3"/>
  <c r="F442" i="3" s="1"/>
  <c r="H423" i="3"/>
  <c r="F421" i="3"/>
  <c r="F424" i="3" s="1"/>
  <c r="H405" i="3"/>
  <c r="F403" i="3"/>
  <c r="F406" i="3" s="1"/>
  <c r="H387" i="3"/>
  <c r="F385" i="3"/>
  <c r="F388" i="3" s="1"/>
  <c r="H369" i="3"/>
  <c r="F367" i="3"/>
  <c r="F370" i="3" s="1"/>
  <c r="H351" i="3"/>
  <c r="F349" i="3"/>
  <c r="F352" i="3" s="1"/>
  <c r="H333" i="3"/>
  <c r="F331" i="3"/>
  <c r="F334" i="3" s="1"/>
  <c r="H315" i="3"/>
  <c r="F313" i="3"/>
  <c r="F316" i="3" s="1"/>
  <c r="H297" i="3"/>
  <c r="F295" i="3"/>
  <c r="F298" i="3" s="1"/>
  <c r="S14" i="1"/>
  <c r="H279" i="3"/>
  <c r="F277" i="3"/>
  <c r="F280" i="3" s="1"/>
  <c r="H261" i="3"/>
  <c r="F259" i="3"/>
  <c r="F262" i="3" s="1"/>
  <c r="H243" i="3"/>
  <c r="F241" i="3"/>
  <c r="F244" i="3" s="1"/>
  <c r="H225" i="3"/>
  <c r="F223" i="3"/>
  <c r="F226" i="3" s="1"/>
  <c r="H207" i="3"/>
  <c r="H189" i="3"/>
  <c r="F205" i="3"/>
  <c r="F208" i="3" s="1"/>
  <c r="F187" i="3"/>
  <c r="F190" i="3" s="1"/>
  <c r="H171" i="3"/>
  <c r="F169" i="3"/>
  <c r="F172" i="3" s="1"/>
  <c r="H153" i="3"/>
  <c r="H135" i="3"/>
  <c r="F151" i="3"/>
  <c r="F154" i="3" s="1"/>
  <c r="F133" i="3"/>
  <c r="F136" i="3" s="1"/>
  <c r="F115" i="3"/>
  <c r="F118" i="3" s="1"/>
  <c r="H117" i="3"/>
  <c r="F97" i="3"/>
  <c r="F100" i="3" s="1"/>
  <c r="H99" i="3"/>
  <c r="F79" i="3"/>
  <c r="F82" i="3" s="1"/>
  <c r="H81" i="3"/>
  <c r="H9" i="3"/>
  <c r="H27" i="3"/>
  <c r="H45" i="3"/>
  <c r="H63" i="3"/>
  <c r="F61" i="3"/>
  <c r="F64" i="3" s="1"/>
  <c r="AH43" i="1"/>
  <c r="F525" i="3" s="1"/>
  <c r="A537" i="3"/>
  <c r="AH42" i="1"/>
  <c r="F507" i="3" s="1"/>
  <c r="A519" i="3" s="1"/>
  <c r="AH41" i="1"/>
  <c r="F489" i="3" s="1"/>
  <c r="A501" i="3" s="1"/>
  <c r="AH38" i="1"/>
  <c r="F435" i="3" s="1"/>
  <c r="A447" i="3" s="1"/>
  <c r="AH37" i="1"/>
  <c r="F417" i="3" s="1"/>
  <c r="A429" i="3" s="1"/>
  <c r="AH36" i="1"/>
  <c r="F399" i="3" s="1"/>
  <c r="A411" i="3" s="1"/>
  <c r="AH33" i="1"/>
  <c r="F345" i="3" s="1"/>
  <c r="A357" i="3" s="1"/>
  <c r="AH32" i="1"/>
  <c r="F327" i="3" s="1"/>
  <c r="A339" i="3" s="1"/>
  <c r="AH31" i="1"/>
  <c r="F309" i="3" s="1"/>
  <c r="A321" i="3" s="1"/>
  <c r="AH28" i="1"/>
  <c r="F255" i="3" s="1"/>
  <c r="A267" i="3" s="1"/>
  <c r="AH27" i="1"/>
  <c r="F237" i="3" s="1"/>
  <c r="A249" i="3" s="1"/>
  <c r="AH26" i="1"/>
  <c r="F219" i="3" s="1"/>
  <c r="A231" i="3" s="1"/>
  <c r="AH23" i="1"/>
  <c r="F165" i="3" s="1"/>
  <c r="A177" i="3"/>
  <c r="AH22" i="1"/>
  <c r="F147" i="3" s="1"/>
  <c r="A159" i="3" s="1"/>
  <c r="AH21" i="1"/>
  <c r="F129" i="3" s="1"/>
  <c r="A141" i="3" s="1"/>
  <c r="AH18" i="1"/>
  <c r="F75" i="3"/>
  <c r="A87" i="3" s="1"/>
  <c r="AH17" i="1"/>
  <c r="F57" i="3" s="1"/>
  <c r="A69" i="3" s="1"/>
  <c r="AH16" i="1"/>
  <c r="F39" i="3" s="1"/>
  <c r="A51" i="3" s="1"/>
  <c r="AH40" i="1"/>
  <c r="F471" i="3" s="1"/>
  <c r="A483" i="3" s="1"/>
  <c r="AH35" i="1"/>
  <c r="F381" i="3" s="1"/>
  <c r="A393" i="3" s="1"/>
  <c r="AH30" i="1"/>
  <c r="F291" i="3" s="1"/>
  <c r="A303" i="3" s="1"/>
  <c r="AH25" i="1"/>
  <c r="F201" i="3" s="1"/>
  <c r="A213" i="3" s="1"/>
  <c r="AH20" i="1"/>
  <c r="F111" i="3" s="1"/>
  <c r="A123" i="3" s="1"/>
  <c r="AH15" i="1"/>
  <c r="F21" i="3" s="1"/>
  <c r="A33" i="3" s="1"/>
  <c r="AH39" i="1"/>
  <c r="F453" i="3"/>
  <c r="A465" i="3" s="1"/>
  <c r="AH34" i="1"/>
  <c r="F363" i="3" s="1"/>
  <c r="A375" i="3" s="1"/>
  <c r="AH29" i="1"/>
  <c r="F273" i="3" s="1"/>
  <c r="A285" i="3" s="1"/>
  <c r="AH24" i="1"/>
  <c r="F183" i="3" s="1"/>
  <c r="A195" i="3" s="1"/>
  <c r="AH19" i="1"/>
  <c r="F93" i="3" s="1"/>
  <c r="A105" i="3" s="1"/>
  <c r="AH14" i="1"/>
  <c r="F3" i="3" s="1"/>
  <c r="F43" i="3"/>
  <c r="F46" i="3" s="1"/>
  <c r="F25" i="3"/>
  <c r="F28" i="3" s="1"/>
  <c r="A15" i="3"/>
  <c r="F9" i="3"/>
  <c r="F7" i="3"/>
  <c r="F10" i="3" s="1"/>
  <c r="I9" i="1"/>
  <c r="G9" i="1"/>
  <c r="AD43" i="1"/>
  <c r="AG43" i="1"/>
  <c r="Y43" i="1" s="1"/>
  <c r="AG42" i="1"/>
  <c r="AF43" i="1"/>
  <c r="X43" i="1" s="1"/>
  <c r="AF42" i="1"/>
  <c r="AF41" i="1"/>
  <c r="AE43" i="1"/>
  <c r="W43" i="1" s="1"/>
  <c r="AE42" i="1"/>
  <c r="AE41" i="1"/>
  <c r="W41" i="1" s="1"/>
  <c r="AE40" i="1"/>
  <c r="AD42" i="1"/>
  <c r="B507" i="3" s="1"/>
  <c r="AD41" i="1"/>
  <c r="AD40" i="1"/>
  <c r="B471" i="3" s="1"/>
  <c r="A479" i="3" s="1"/>
  <c r="AD39" i="1"/>
  <c r="AE39" i="1"/>
  <c r="W39" i="1"/>
  <c r="AE38" i="1"/>
  <c r="W38" i="1" s="1"/>
  <c r="AF40" i="1"/>
  <c r="X40" i="1" s="1"/>
  <c r="AF39" i="1"/>
  <c r="AF38" i="1"/>
  <c r="X38" i="1" s="1"/>
  <c r="AG41" i="1"/>
  <c r="AG40" i="1"/>
  <c r="Y40" i="1"/>
  <c r="AG39" i="1"/>
  <c r="AG38" i="1"/>
  <c r="Y38" i="1" s="1"/>
  <c r="AD38" i="1"/>
  <c r="V38" i="1" s="1"/>
  <c r="AG37" i="1"/>
  <c r="Y37" i="1" s="1"/>
  <c r="AG36" i="1"/>
  <c r="Y36" i="1" s="1"/>
  <c r="AG35" i="1"/>
  <c r="E381" i="3" s="1"/>
  <c r="E387" i="3" s="1"/>
  <c r="AG34" i="1"/>
  <c r="AG33" i="1"/>
  <c r="Y33" i="1" s="1"/>
  <c r="AG32" i="1"/>
  <c r="Y32" i="1" s="1"/>
  <c r="AG31" i="1"/>
  <c r="E309" i="3" s="1"/>
  <c r="E315" i="3" s="1"/>
  <c r="AG30" i="1"/>
  <c r="Y30" i="1" s="1"/>
  <c r="AG29" i="1"/>
  <c r="E273" i="3" s="1"/>
  <c r="AG28" i="1"/>
  <c r="Y28" i="1" s="1"/>
  <c r="AG26" i="1"/>
  <c r="Y26" i="1" s="1"/>
  <c r="AG25" i="1"/>
  <c r="AG24" i="1"/>
  <c r="Y24" i="1" s="1"/>
  <c r="AG23" i="1"/>
  <c r="Y23" i="1" s="1"/>
  <c r="AG22" i="1"/>
  <c r="Y22" i="1" s="1"/>
  <c r="AG21" i="1"/>
  <c r="E129" i="3" s="1"/>
  <c r="E135" i="3" s="1"/>
  <c r="AG20" i="1"/>
  <c r="Y20" i="1" s="1"/>
  <c r="AG19" i="1"/>
  <c r="Y19" i="1" s="1"/>
  <c r="AF21" i="1"/>
  <c r="X21" i="1" s="1"/>
  <c r="AF22" i="1"/>
  <c r="AF23" i="1"/>
  <c r="X23" i="1" s="1"/>
  <c r="AF24" i="1"/>
  <c r="AF25" i="1"/>
  <c r="D201" i="3" s="1"/>
  <c r="AF26" i="1"/>
  <c r="D219" i="3" s="1"/>
  <c r="D225" i="3" s="1"/>
  <c r="AF27" i="1"/>
  <c r="D237" i="3" s="1"/>
  <c r="D243" i="3" s="1"/>
  <c r="AF28" i="1"/>
  <c r="X28" i="1" s="1"/>
  <c r="AF29" i="1"/>
  <c r="D273" i="3" s="1"/>
  <c r="A283" i="3" s="1"/>
  <c r="AF30" i="1"/>
  <c r="AF31" i="1"/>
  <c r="AF32" i="1"/>
  <c r="AF33" i="1"/>
  <c r="AF34" i="1"/>
  <c r="X34" i="1" s="1"/>
  <c r="AF35" i="1"/>
  <c r="D381" i="3"/>
  <c r="D387" i="3" s="1"/>
  <c r="AF36" i="1"/>
  <c r="X36" i="1" s="1"/>
  <c r="AF37" i="1"/>
  <c r="AE20" i="1"/>
  <c r="AE21" i="1"/>
  <c r="C129" i="3" s="1"/>
  <c r="A138" i="3" s="1"/>
  <c r="AE22" i="1"/>
  <c r="AE23" i="1"/>
  <c r="W23" i="1" s="1"/>
  <c r="AE24" i="1"/>
  <c r="C183" i="3" s="1"/>
  <c r="C189" i="3" s="1"/>
  <c r="AE25" i="1"/>
  <c r="W25" i="1" s="1"/>
  <c r="AE26" i="1"/>
  <c r="AE27" i="1"/>
  <c r="AE28" i="1"/>
  <c r="AE29" i="1"/>
  <c r="W29" i="1" s="1"/>
  <c r="AE30" i="1"/>
  <c r="AE31" i="1"/>
  <c r="W31" i="1" s="1"/>
  <c r="AE32" i="1"/>
  <c r="W32" i="1" s="1"/>
  <c r="AE33" i="1"/>
  <c r="W33" i="1" s="1"/>
  <c r="AE34" i="1"/>
  <c r="C363" i="3" s="1"/>
  <c r="AE35" i="1"/>
  <c r="AE37" i="1"/>
  <c r="AE36" i="1"/>
  <c r="W36" i="1" s="1"/>
  <c r="AD37" i="1"/>
  <c r="V37" i="1" s="1"/>
  <c r="AD36" i="1"/>
  <c r="AD35" i="1"/>
  <c r="AD33" i="1"/>
  <c r="AD32" i="1"/>
  <c r="B327" i="3" s="1"/>
  <c r="A335" i="3" s="1"/>
  <c r="AD31" i="1"/>
  <c r="V31" i="1" s="1"/>
  <c r="AD30" i="1"/>
  <c r="AD29" i="1"/>
  <c r="V29" i="1"/>
  <c r="AD28" i="1"/>
  <c r="V28" i="1" s="1"/>
  <c r="AD27" i="1"/>
  <c r="B237" i="3" s="1"/>
  <c r="B243" i="3" s="1"/>
  <c r="AD26" i="1"/>
  <c r="V26" i="1" s="1"/>
  <c r="B219" i="3"/>
  <c r="B225" i="3" s="1"/>
  <c r="AD25" i="1"/>
  <c r="V25" i="1" s="1"/>
  <c r="AD24" i="1"/>
  <c r="B183" i="3" s="1"/>
  <c r="AD23" i="1"/>
  <c r="V23" i="1" s="1"/>
  <c r="AD22" i="1"/>
  <c r="B147" i="3" s="1"/>
  <c r="B153" i="3" s="1"/>
  <c r="AD21" i="1"/>
  <c r="V21" i="1" s="1"/>
  <c r="AD20" i="1"/>
  <c r="V20" i="1" s="1"/>
  <c r="AD19" i="1"/>
  <c r="AG18" i="1"/>
  <c r="Y18" i="1" s="1"/>
  <c r="AG17" i="1"/>
  <c r="E57" i="3" s="1"/>
  <c r="A68" i="3" s="1"/>
  <c r="AG16" i="1"/>
  <c r="Y16" i="1" s="1"/>
  <c r="AF16" i="1"/>
  <c r="AE15" i="1"/>
  <c r="C21" i="3" s="1"/>
  <c r="C27" i="3" s="1"/>
  <c r="AG15" i="1"/>
  <c r="AF15" i="1"/>
  <c r="AG14" i="1"/>
  <c r="Y14" i="1" s="1"/>
  <c r="AF19" i="1"/>
  <c r="X19" i="1" s="1"/>
  <c r="AF18" i="1"/>
  <c r="D75" i="3" s="1"/>
  <c r="A85" i="3" s="1"/>
  <c r="AF17" i="1"/>
  <c r="D57" i="3" s="1"/>
  <c r="A67" i="3" s="1"/>
  <c r="AE19" i="1"/>
  <c r="AD18" i="1"/>
  <c r="V18" i="1" s="1"/>
  <c r="AD17" i="1"/>
  <c r="AD16" i="1"/>
  <c r="AD15" i="1"/>
  <c r="V15" i="1" s="1"/>
  <c r="AE18" i="1"/>
  <c r="C75" i="3" s="1"/>
  <c r="AE17" i="1"/>
  <c r="W17" i="1" s="1"/>
  <c r="AE16" i="1"/>
  <c r="W16" i="1" s="1"/>
  <c r="AF14" i="1"/>
  <c r="D3" i="3" s="1"/>
  <c r="D9" i="3" s="1"/>
  <c r="AF20" i="1"/>
  <c r="D111" i="3" s="1"/>
  <c r="AE14" i="1"/>
  <c r="W14" i="1" s="1"/>
  <c r="AD34" i="1"/>
  <c r="V34" i="1" s="1"/>
  <c r="AG27" i="1"/>
  <c r="Y27" i="1" s="1"/>
  <c r="AD14" i="1"/>
  <c r="B3" i="3" s="1"/>
  <c r="B9" i="3" s="1"/>
  <c r="K12" i="1"/>
  <c r="E7" i="3"/>
  <c r="E10" i="3" s="1"/>
  <c r="E15" i="3" s="1"/>
  <c r="D7" i="3"/>
  <c r="D10" i="3" s="1"/>
  <c r="D15" i="3" s="1"/>
  <c r="C7" i="3"/>
  <c r="C10" i="3" s="1"/>
  <c r="C15" i="3" s="1"/>
  <c r="P9" i="1"/>
  <c r="C31" i="5"/>
  <c r="D31" i="5" s="1"/>
  <c r="E31" i="5" s="1"/>
  <c r="F31" i="5" s="1"/>
  <c r="G31" i="5" s="1"/>
  <c r="H31" i="5" s="1"/>
  <c r="C30" i="5"/>
  <c r="D30" i="5" s="1"/>
  <c r="E30" i="5" s="1"/>
  <c r="F30" i="5" s="1"/>
  <c r="G30" i="5" s="1"/>
  <c r="H30" i="5" s="1"/>
  <c r="C29" i="5"/>
  <c r="D29" i="5" s="1"/>
  <c r="E29" i="5" s="1"/>
  <c r="F29" i="5" s="1"/>
  <c r="G29" i="5" s="1"/>
  <c r="H29" i="5" s="1"/>
  <c r="C28" i="5"/>
  <c r="D28" i="5" s="1"/>
  <c r="E28" i="5" s="1"/>
  <c r="F28" i="5" s="1"/>
  <c r="G28" i="5" s="1"/>
  <c r="H28" i="5" s="1"/>
  <c r="C27" i="5"/>
  <c r="D27" i="5" s="1"/>
  <c r="E27" i="5" s="1"/>
  <c r="F27" i="5" s="1"/>
  <c r="G27" i="5" s="1"/>
  <c r="H27" i="5" s="1"/>
  <c r="C25" i="5"/>
  <c r="D25" i="5" s="1"/>
  <c r="E25" i="5" s="1"/>
  <c r="F25" i="5" s="1"/>
  <c r="G25" i="5" s="1"/>
  <c r="H25" i="5" s="1"/>
  <c r="C24" i="5"/>
  <c r="D24" i="5" s="1"/>
  <c r="E24" i="5" s="1"/>
  <c r="F24" i="5" s="1"/>
  <c r="G24" i="5" s="1"/>
  <c r="H24" i="5" s="1"/>
  <c r="C23" i="5"/>
  <c r="D23" i="5" s="1"/>
  <c r="E23" i="5" s="1"/>
  <c r="F23" i="5" s="1"/>
  <c r="G23" i="5" s="1"/>
  <c r="H23" i="5" s="1"/>
  <c r="C22" i="5"/>
  <c r="D22" i="5"/>
  <c r="E22" i="5" s="1"/>
  <c r="F22" i="5" s="1"/>
  <c r="G22" i="5" s="1"/>
  <c r="H22" i="5" s="1"/>
  <c r="C21" i="5"/>
  <c r="D21" i="5" s="1"/>
  <c r="E21" i="5" s="1"/>
  <c r="F21" i="5" s="1"/>
  <c r="G21" i="5" s="1"/>
  <c r="H21" i="5" s="1"/>
  <c r="C19" i="5"/>
  <c r="D19" i="5" s="1"/>
  <c r="E19" i="5" s="1"/>
  <c r="F19" i="5" s="1"/>
  <c r="G19" i="5" s="1"/>
  <c r="H19" i="5" s="1"/>
  <c r="C18" i="5"/>
  <c r="D18" i="5" s="1"/>
  <c r="E18" i="5" s="1"/>
  <c r="F18" i="5" s="1"/>
  <c r="G18" i="5"/>
  <c r="H18" i="5" s="1"/>
  <c r="C17" i="5"/>
  <c r="D17" i="5" s="1"/>
  <c r="E17" i="5" s="1"/>
  <c r="F17" i="5" s="1"/>
  <c r="G17" i="5" s="1"/>
  <c r="H17" i="5" s="1"/>
  <c r="C16" i="5"/>
  <c r="D16" i="5" s="1"/>
  <c r="E16" i="5" s="1"/>
  <c r="F16" i="5" s="1"/>
  <c r="G16" i="5" s="1"/>
  <c r="H16" i="5" s="1"/>
  <c r="C15" i="5"/>
  <c r="D15" i="5" s="1"/>
  <c r="E15" i="5" s="1"/>
  <c r="F15" i="5" s="1"/>
  <c r="G15" i="5" s="1"/>
  <c r="H15" i="5" s="1"/>
  <c r="C13" i="5"/>
  <c r="D13" i="5" s="1"/>
  <c r="E13" i="5"/>
  <c r="F13" i="5" s="1"/>
  <c r="G13" i="5" s="1"/>
  <c r="H13" i="5" s="1"/>
  <c r="C12" i="5"/>
  <c r="D12" i="5" s="1"/>
  <c r="E12" i="5" s="1"/>
  <c r="F12" i="5" s="1"/>
  <c r="G12" i="5" s="1"/>
  <c r="H12" i="5" s="1"/>
  <c r="C11" i="5"/>
  <c r="D11" i="5" s="1"/>
  <c r="E11" i="5" s="1"/>
  <c r="F11" i="5" s="1"/>
  <c r="G11" i="5" s="1"/>
  <c r="H11" i="5" s="1"/>
  <c r="C10" i="5"/>
  <c r="D10" i="5" s="1"/>
  <c r="E10" i="5" s="1"/>
  <c r="F10" i="5" s="1"/>
  <c r="G10" i="5" s="1"/>
  <c r="H10" i="5" s="1"/>
  <c r="C9" i="5"/>
  <c r="D9" i="5" s="1"/>
  <c r="E9" i="5" s="1"/>
  <c r="F9" i="5" s="1"/>
  <c r="G9" i="5" s="1"/>
  <c r="H9" i="5" s="1"/>
  <c r="C7" i="5"/>
  <c r="D7" i="5" s="1"/>
  <c r="E7" i="5" s="1"/>
  <c r="F7" i="5" s="1"/>
  <c r="G7" i="5" s="1"/>
  <c r="H7" i="5" s="1"/>
  <c r="C6" i="5"/>
  <c r="D6" i="5" s="1"/>
  <c r="E6" i="5" s="1"/>
  <c r="F6" i="5" s="1"/>
  <c r="G6" i="5"/>
  <c r="H6" i="5" s="1"/>
  <c r="C5" i="5"/>
  <c r="D5" i="5" s="1"/>
  <c r="E5" i="5" s="1"/>
  <c r="F5" i="5" s="1"/>
  <c r="G5" i="5" s="1"/>
  <c r="H5" i="5" s="1"/>
  <c r="C4" i="5"/>
  <c r="D4" i="5" s="1"/>
  <c r="E4" i="5" s="1"/>
  <c r="F4" i="5" s="1"/>
  <c r="G4" i="5" s="1"/>
  <c r="H4" i="5" s="1"/>
  <c r="C3" i="5"/>
  <c r="D3" i="5" s="1"/>
  <c r="E3" i="5" s="1"/>
  <c r="F3" i="5" s="1"/>
  <c r="G3" i="5" s="1"/>
  <c r="H3" i="5" s="1"/>
  <c r="C10" i="1"/>
  <c r="I8" i="1"/>
  <c r="I7" i="1"/>
  <c r="I6" i="1"/>
  <c r="I5" i="1"/>
  <c r="I10" i="1"/>
  <c r="J10" i="1" s="1"/>
  <c r="G8" i="1"/>
  <c r="G7" i="1"/>
  <c r="G6" i="1"/>
  <c r="G5" i="1"/>
  <c r="A14" i="3"/>
  <c r="A13" i="3"/>
  <c r="A12" i="3"/>
  <c r="A11" i="3"/>
  <c r="P14" i="1"/>
  <c r="I12" i="1"/>
  <c r="G12" i="1"/>
  <c r="E12" i="1"/>
  <c r="C12" i="1"/>
  <c r="E471" i="3"/>
  <c r="V40" i="1"/>
  <c r="X35" i="1"/>
  <c r="E165" i="3"/>
  <c r="E171" i="3" s="1"/>
  <c r="C435" i="3"/>
  <c r="A444" i="3" s="1"/>
  <c r="C273" i="3"/>
  <c r="C279" i="3" s="1"/>
  <c r="E345" i="3"/>
  <c r="X14" i="1"/>
  <c r="D363" i="3"/>
  <c r="V32" i="1"/>
  <c r="O14" i="1"/>
  <c r="E22" i="3"/>
  <c r="E23" i="3" s="1"/>
  <c r="B22" i="3"/>
  <c r="B23" i="3" s="1"/>
  <c r="B25" i="3" s="1"/>
  <c r="B28" i="3" s="1"/>
  <c r="B33" i="3" s="1"/>
  <c r="D22" i="3"/>
  <c r="D23" i="3" s="1"/>
  <c r="D25" i="3" s="1"/>
  <c r="D28" i="3" s="1"/>
  <c r="C22" i="3"/>
  <c r="C23" i="3" s="1"/>
  <c r="C40" i="3"/>
  <c r="C41" i="3" s="1"/>
  <c r="C43" i="3" s="1"/>
  <c r="C46" i="3" s="1"/>
  <c r="D255" i="3"/>
  <c r="A265" i="3" s="1"/>
  <c r="D40" i="3"/>
  <c r="D41" i="3" s="1"/>
  <c r="B40" i="3"/>
  <c r="B41" i="3" s="1"/>
  <c r="B43" i="3" s="1"/>
  <c r="B46" i="3" s="1"/>
  <c r="E40" i="3"/>
  <c r="E41" i="3" s="1"/>
  <c r="E43" i="3" s="1"/>
  <c r="E46" i="3" s="1"/>
  <c r="E51" i="3" s="1"/>
  <c r="D58" i="3"/>
  <c r="D59" i="3" s="1"/>
  <c r="D61" i="3" s="1"/>
  <c r="D64" i="3" s="1"/>
  <c r="I1" i="3"/>
  <c r="B7" i="3" s="1"/>
  <c r="B10" i="3" s="1"/>
  <c r="B15" i="3" s="1"/>
  <c r="T15" i="1"/>
  <c r="P15" i="1" s="1"/>
  <c r="T16" i="1"/>
  <c r="P16" i="1" s="1"/>
  <c r="C58" i="3"/>
  <c r="C59" i="3" s="1"/>
  <c r="C61" i="3" s="1"/>
  <c r="C64" i="3" s="1"/>
  <c r="E58" i="3"/>
  <c r="E59" i="3" s="1"/>
  <c r="B58" i="3"/>
  <c r="B59" i="3" s="1"/>
  <c r="B61" i="3" s="1"/>
  <c r="B64" i="3" s="1"/>
  <c r="B76" i="3"/>
  <c r="B77" i="3" s="1"/>
  <c r="T17" i="1"/>
  <c r="P17" i="1" s="1"/>
  <c r="E76" i="3"/>
  <c r="E77" i="3" s="1"/>
  <c r="C76" i="3"/>
  <c r="C77" i="3" s="1"/>
  <c r="C79" i="3" s="1"/>
  <c r="C82" i="3" s="1"/>
  <c r="C87" i="3" s="1"/>
  <c r="D76" i="3"/>
  <c r="D77" i="3" s="1"/>
  <c r="D94" i="3"/>
  <c r="D95" i="3" s="1"/>
  <c r="D97" i="3" s="1"/>
  <c r="D100" i="3" s="1"/>
  <c r="D105" i="3" s="1"/>
  <c r="C94" i="3"/>
  <c r="C95" i="3" s="1"/>
  <c r="E94" i="3"/>
  <c r="E95" i="3" s="1"/>
  <c r="E97" i="3" s="1"/>
  <c r="E100" i="3" s="1"/>
  <c r="E105" i="3" s="1"/>
  <c r="T18" i="1"/>
  <c r="P18" i="1" s="1"/>
  <c r="B94" i="3"/>
  <c r="B95" i="3" s="1"/>
  <c r="C112" i="3"/>
  <c r="C113" i="3" s="1"/>
  <c r="B112" i="3"/>
  <c r="B113" i="3" s="1"/>
  <c r="B115" i="3" s="1"/>
  <c r="B118" i="3" s="1"/>
  <c r="B123" i="3" s="1"/>
  <c r="T19" i="1"/>
  <c r="P19" i="1" s="1"/>
  <c r="E112" i="3"/>
  <c r="E113" i="3" s="1"/>
  <c r="D112" i="3"/>
  <c r="D113" i="3" s="1"/>
  <c r="D130" i="3"/>
  <c r="D131" i="3" s="1"/>
  <c r="D133" i="3" s="1"/>
  <c r="D136" i="3" s="1"/>
  <c r="D141" i="3" s="1"/>
  <c r="E130" i="3"/>
  <c r="E131" i="3" s="1"/>
  <c r="C130" i="3"/>
  <c r="C131" i="3" s="1"/>
  <c r="B130" i="3"/>
  <c r="B131" i="3" s="1"/>
  <c r="B133" i="3" s="1"/>
  <c r="B136" i="3" s="1"/>
  <c r="B141" i="3" s="1"/>
  <c r="T20" i="1"/>
  <c r="P20" i="1" s="1"/>
  <c r="C148" i="3"/>
  <c r="C149" i="3" s="1"/>
  <c r="C151" i="3" s="1"/>
  <c r="C154" i="3" s="1"/>
  <c r="C159" i="3" s="1"/>
  <c r="B148" i="3"/>
  <c r="B149" i="3" s="1"/>
  <c r="T21" i="1"/>
  <c r="P21" i="1" s="1"/>
  <c r="E148" i="3"/>
  <c r="E149" i="3" s="1"/>
  <c r="E151" i="3" s="1"/>
  <c r="E154" i="3" s="1"/>
  <c r="D148" i="3"/>
  <c r="D149" i="3" s="1"/>
  <c r="D151" i="3" s="1"/>
  <c r="D154" i="3" s="1"/>
  <c r="E166" i="3"/>
  <c r="E167" i="3" s="1"/>
  <c r="C166" i="3"/>
  <c r="C167" i="3" s="1"/>
  <c r="D166" i="3"/>
  <c r="D167" i="3" s="1"/>
  <c r="D169" i="3" s="1"/>
  <c r="D172" i="3" s="1"/>
  <c r="D177" i="3" s="1"/>
  <c r="B166" i="3"/>
  <c r="B167" i="3" s="1"/>
  <c r="B169" i="3" s="1"/>
  <c r="B172" i="3" s="1"/>
  <c r="T22" i="1"/>
  <c r="P22" i="1" s="1"/>
  <c r="B184" i="3"/>
  <c r="B185" i="3" s="1"/>
  <c r="B187" i="3" s="1"/>
  <c r="B190" i="3" s="1"/>
  <c r="T23" i="1"/>
  <c r="P23" i="1" s="1"/>
  <c r="D184" i="3"/>
  <c r="D185" i="3" s="1"/>
  <c r="C184" i="3"/>
  <c r="C185" i="3" s="1"/>
  <c r="E184" i="3"/>
  <c r="E185" i="3" s="1"/>
  <c r="E187" i="3" s="1"/>
  <c r="E190" i="3" s="1"/>
  <c r="E202" i="3"/>
  <c r="E203" i="3" s="1"/>
  <c r="C202" i="3"/>
  <c r="C203" i="3" s="1"/>
  <c r="C205" i="3" s="1"/>
  <c r="C208" i="3" s="1"/>
  <c r="C213" i="3" s="1"/>
  <c r="D202" i="3"/>
  <c r="D203" i="3" s="1"/>
  <c r="B202" i="3"/>
  <c r="B203" i="3" s="1"/>
  <c r="T24" i="1"/>
  <c r="P24" i="1" s="1"/>
  <c r="B220" i="3"/>
  <c r="B221" i="3" s="1"/>
  <c r="B223" i="3" s="1"/>
  <c r="B226" i="3" s="1"/>
  <c r="T25" i="1"/>
  <c r="P25" i="1" s="1"/>
  <c r="D220" i="3"/>
  <c r="D221" i="3" s="1"/>
  <c r="D223" i="3" s="1"/>
  <c r="D226" i="3" s="1"/>
  <c r="D231" i="3" s="1"/>
  <c r="E220" i="3"/>
  <c r="E221" i="3" s="1"/>
  <c r="C220" i="3"/>
  <c r="C221" i="3" s="1"/>
  <c r="C223" i="3" s="1"/>
  <c r="C226" i="3" s="1"/>
  <c r="C231" i="3" s="1"/>
  <c r="C238" i="3"/>
  <c r="C239" i="3" s="1"/>
  <c r="E238" i="3"/>
  <c r="E239" i="3" s="1"/>
  <c r="D238" i="3"/>
  <c r="D239" i="3" s="1"/>
  <c r="T26" i="1"/>
  <c r="P26" i="1" s="1"/>
  <c r="B238" i="3"/>
  <c r="B239" i="3" s="1"/>
  <c r="B256" i="3"/>
  <c r="B257" i="3" s="1"/>
  <c r="B259" i="3" s="1"/>
  <c r="B262" i="3" s="1"/>
  <c r="T27" i="1"/>
  <c r="P27" i="1" s="1"/>
  <c r="C256" i="3"/>
  <c r="C257" i="3" s="1"/>
  <c r="D256" i="3"/>
  <c r="D257" i="3" s="1"/>
  <c r="E256" i="3"/>
  <c r="E257" i="3" s="1"/>
  <c r="C274" i="3"/>
  <c r="C275" i="3" s="1"/>
  <c r="E274" i="3"/>
  <c r="E275" i="3" s="1"/>
  <c r="E277" i="3" s="1"/>
  <c r="E280" i="3" s="1"/>
  <c r="E285" i="3" s="1"/>
  <c r="D274" i="3"/>
  <c r="D275" i="3" s="1"/>
  <c r="B274" i="3"/>
  <c r="B275" i="3" s="1"/>
  <c r="B277" i="3" s="1"/>
  <c r="B280" i="3" s="1"/>
  <c r="T28" i="1"/>
  <c r="P28" i="1" s="1"/>
  <c r="B292" i="3"/>
  <c r="B293" i="3" s="1"/>
  <c r="B295" i="3" s="1"/>
  <c r="B298" i="3" s="1"/>
  <c r="B303" i="3" s="1"/>
  <c r="T29" i="1"/>
  <c r="P29" i="1" s="1"/>
  <c r="D292" i="3"/>
  <c r="D293" i="3" s="1"/>
  <c r="E292" i="3"/>
  <c r="E293" i="3" s="1"/>
  <c r="E295" i="3" s="1"/>
  <c r="E298" i="3" s="1"/>
  <c r="E303" i="3" s="1"/>
  <c r="C292" i="3"/>
  <c r="C293" i="3" s="1"/>
  <c r="C295" i="3" s="1"/>
  <c r="C298" i="3" s="1"/>
  <c r="E310" i="3"/>
  <c r="E311" i="3" s="1"/>
  <c r="D310" i="3"/>
  <c r="D311" i="3" s="1"/>
  <c r="D313" i="3" s="1"/>
  <c r="D316" i="3" s="1"/>
  <c r="C310" i="3"/>
  <c r="C311" i="3" s="1"/>
  <c r="T30" i="1"/>
  <c r="P30" i="1" s="1"/>
  <c r="B310" i="3"/>
  <c r="B311" i="3" s="1"/>
  <c r="B313" i="3" s="1"/>
  <c r="B316" i="3" s="1"/>
  <c r="B320" i="3" s="1"/>
  <c r="B328" i="3"/>
  <c r="B329" i="3" s="1"/>
  <c r="T31" i="1"/>
  <c r="P31" i="1" s="1"/>
  <c r="D328" i="3"/>
  <c r="D329" i="3" s="1"/>
  <c r="D331" i="3" s="1"/>
  <c r="D334" i="3" s="1"/>
  <c r="C328" i="3"/>
  <c r="C329" i="3" s="1"/>
  <c r="E328" i="3"/>
  <c r="E329" i="3"/>
  <c r="E331" i="3" s="1"/>
  <c r="E334" i="3" s="1"/>
  <c r="E346" i="3"/>
  <c r="E347" i="3" s="1"/>
  <c r="C346" i="3"/>
  <c r="C347" i="3" s="1"/>
  <c r="C349" i="3" s="1"/>
  <c r="C352" i="3" s="1"/>
  <c r="D346" i="3"/>
  <c r="D347" i="3" s="1"/>
  <c r="B346" i="3"/>
  <c r="B347" i="3" s="1"/>
  <c r="B349" i="3" s="1"/>
  <c r="B352" i="3" s="1"/>
  <c r="T32" i="1"/>
  <c r="P32" i="1" s="1"/>
  <c r="D364" i="3"/>
  <c r="D365" i="3" s="1"/>
  <c r="C364" i="3"/>
  <c r="C365" i="3"/>
  <c r="C367" i="3" s="1"/>
  <c r="C370" i="3" s="1"/>
  <c r="C375" i="3" s="1"/>
  <c r="E364" i="3"/>
  <c r="E365" i="3" s="1"/>
  <c r="E367" i="3" s="1"/>
  <c r="E370" i="3" s="1"/>
  <c r="E375" i="3" s="1"/>
  <c r="B364" i="3"/>
  <c r="B365" i="3" s="1"/>
  <c r="T33" i="1"/>
  <c r="P33" i="1" s="1"/>
  <c r="E382" i="3"/>
  <c r="E383" i="3" s="1"/>
  <c r="E385" i="3" s="1"/>
  <c r="E388" i="3" s="1"/>
  <c r="E393" i="3" s="1"/>
  <c r="C382" i="3"/>
  <c r="C383" i="3" s="1"/>
  <c r="D382" i="3"/>
  <c r="D383" i="3" s="1"/>
  <c r="D385" i="3" s="1"/>
  <c r="D388" i="3" s="1"/>
  <c r="D393" i="3" s="1"/>
  <c r="B382" i="3"/>
  <c r="B383" i="3"/>
  <c r="T34" i="1"/>
  <c r="P34" i="1" s="1"/>
  <c r="B400" i="3"/>
  <c r="B401" i="3" s="1"/>
  <c r="T35" i="1"/>
  <c r="P35" i="1" s="1"/>
  <c r="C400" i="3"/>
  <c r="C401" i="3" s="1"/>
  <c r="E400" i="3"/>
  <c r="E401" i="3" s="1"/>
  <c r="D400" i="3"/>
  <c r="D401" i="3" s="1"/>
  <c r="E418" i="3"/>
  <c r="E419" i="3" s="1"/>
  <c r="B418" i="3"/>
  <c r="B419" i="3" s="1"/>
  <c r="T36" i="1"/>
  <c r="P36" i="1" s="1"/>
  <c r="D418" i="3"/>
  <c r="D419" i="3" s="1"/>
  <c r="D421" i="3" s="1"/>
  <c r="D424" i="3" s="1"/>
  <c r="D429" i="3" s="1"/>
  <c r="C418" i="3"/>
  <c r="C419" i="3" s="1"/>
  <c r="C421" i="3" s="1"/>
  <c r="C424" i="3" s="1"/>
  <c r="D436" i="3"/>
  <c r="D437" i="3" s="1"/>
  <c r="D439" i="3" s="1"/>
  <c r="D442" i="3" s="1"/>
  <c r="C436" i="3"/>
  <c r="C437" i="3" s="1"/>
  <c r="B436" i="3"/>
  <c r="B437" i="3" s="1"/>
  <c r="T37" i="1"/>
  <c r="P37" i="1" s="1"/>
  <c r="E436" i="3"/>
  <c r="E437" i="3" s="1"/>
  <c r="E439" i="3" s="1"/>
  <c r="E442" i="3" s="1"/>
  <c r="E447" i="3" s="1"/>
  <c r="E454" i="3"/>
  <c r="E455" i="3" s="1"/>
  <c r="T38" i="1"/>
  <c r="P38" i="1" s="1"/>
  <c r="B454" i="3"/>
  <c r="B455" i="3" s="1"/>
  <c r="C454" i="3"/>
  <c r="C455" i="3" s="1"/>
  <c r="C457" i="3" s="1"/>
  <c r="C460" i="3" s="1"/>
  <c r="C465" i="3" s="1"/>
  <c r="D454" i="3"/>
  <c r="D455" i="3" s="1"/>
  <c r="C472" i="3"/>
  <c r="C473" i="3" s="1"/>
  <c r="D472" i="3"/>
  <c r="D473" i="3" s="1"/>
  <c r="B472" i="3"/>
  <c r="B473" i="3" s="1"/>
  <c r="B475" i="3" s="1"/>
  <c r="B478" i="3" s="1"/>
  <c r="T39" i="1"/>
  <c r="P39" i="1" s="1"/>
  <c r="E472" i="3"/>
  <c r="E473" i="3" s="1"/>
  <c r="E475" i="3" s="1"/>
  <c r="E478" i="3" s="1"/>
  <c r="E483" i="3" s="1"/>
  <c r="E490" i="3"/>
  <c r="E491" i="3" s="1"/>
  <c r="D490" i="3"/>
  <c r="D491" i="3" s="1"/>
  <c r="D493" i="3" s="1"/>
  <c r="D496" i="3" s="1"/>
  <c r="C490" i="3"/>
  <c r="C491" i="3" s="1"/>
  <c r="B490" i="3"/>
  <c r="B491" i="3" s="1"/>
  <c r="T40" i="1"/>
  <c r="P40" i="1"/>
  <c r="B508" i="3"/>
  <c r="B509" i="3" s="1"/>
  <c r="T41" i="1"/>
  <c r="P41" i="1" s="1"/>
  <c r="C508" i="3"/>
  <c r="C509" i="3" s="1"/>
  <c r="D508" i="3"/>
  <c r="D509" i="3" s="1"/>
  <c r="E508" i="3"/>
  <c r="E509" i="3" s="1"/>
  <c r="D526" i="3"/>
  <c r="D527" i="3" s="1"/>
  <c r="D529" i="3" s="1"/>
  <c r="D532" i="3" s="1"/>
  <c r="E526" i="3"/>
  <c r="E527" i="3" s="1"/>
  <c r="C526" i="3"/>
  <c r="C527" i="3" s="1"/>
  <c r="C529" i="3" s="1"/>
  <c r="C532" i="3" s="1"/>
  <c r="B526" i="3"/>
  <c r="B527" i="3" s="1"/>
  <c r="B529" i="3" s="1"/>
  <c r="B532" i="3" s="1"/>
  <c r="T42" i="1"/>
  <c r="P42" i="1" s="1"/>
  <c r="T43" i="1"/>
  <c r="P43" i="1" s="1"/>
  <c r="C165" i="3"/>
  <c r="A174" i="3" s="1"/>
  <c r="X17" i="1"/>
  <c r="X26" i="1"/>
  <c r="B111" i="3"/>
  <c r="A119" i="3" s="1"/>
  <c r="E93" i="3"/>
  <c r="E99" i="3" s="1"/>
  <c r="W15" i="1"/>
  <c r="W34" i="1"/>
  <c r="O17" i="1"/>
  <c r="D165" i="3"/>
  <c r="C57" i="3"/>
  <c r="A392" i="3"/>
  <c r="X25" i="1"/>
  <c r="A211" i="3"/>
  <c r="D207" i="3"/>
  <c r="Y31" i="1"/>
  <c r="A155" i="3"/>
  <c r="Y17" i="1"/>
  <c r="B129" i="3"/>
  <c r="A137" i="3" s="1"/>
  <c r="C309" i="3"/>
  <c r="A318" i="3" s="1"/>
  <c r="V24" i="1"/>
  <c r="B309" i="3"/>
  <c r="A317" i="3" s="1"/>
  <c r="A229" i="3"/>
  <c r="A192" i="3"/>
  <c r="E63" i="3"/>
  <c r="E3" i="3"/>
  <c r="E9" i="3" s="1"/>
  <c r="X29" i="1"/>
  <c r="E399" i="3"/>
  <c r="A410" i="3" s="1"/>
  <c r="A391" i="3"/>
  <c r="C369" i="3"/>
  <c r="A372" i="3"/>
  <c r="B273" i="3"/>
  <c r="B279" i="3" s="1"/>
  <c r="E147" i="3"/>
  <c r="A158" i="3" s="1"/>
  <c r="C453" i="3"/>
  <c r="A462" i="3" s="1"/>
  <c r="E255" i="3"/>
  <c r="A266" i="3" s="1"/>
  <c r="C39" i="3"/>
  <c r="A48" i="3" s="1"/>
  <c r="D525" i="3"/>
  <c r="D531" i="3" s="1"/>
  <c r="F535" i="3" s="1"/>
  <c r="B21" i="3"/>
  <c r="A29" i="3" s="1"/>
  <c r="C525" i="3"/>
  <c r="A534" i="3" s="1"/>
  <c r="B75" i="3"/>
  <c r="B81" i="3" s="1"/>
  <c r="C83" i="3" s="1"/>
  <c r="O22" i="1"/>
  <c r="A227" i="3"/>
  <c r="R26" i="1"/>
  <c r="O26" i="1" s="1"/>
  <c r="E75" i="3"/>
  <c r="D367" i="3"/>
  <c r="D370" i="3" s="1"/>
  <c r="E79" i="3"/>
  <c r="E82" i="3" s="1"/>
  <c r="R25" i="1"/>
  <c r="O25" i="1" s="1"/>
  <c r="B285" i="3"/>
  <c r="A245" i="3"/>
  <c r="D295" i="3"/>
  <c r="D298" i="3" s="1"/>
  <c r="D303" i="3" s="1"/>
  <c r="S22" i="1"/>
  <c r="D81" i="3"/>
  <c r="C331" i="3"/>
  <c r="C334" i="3" s="1"/>
  <c r="C187" i="3"/>
  <c r="C190" i="3" s="1"/>
  <c r="C195" i="3" s="1"/>
  <c r="C277" i="3"/>
  <c r="C280" i="3" s="1"/>
  <c r="C285" i="3" s="1"/>
  <c r="B493" i="3"/>
  <c r="B496" i="3" s="1"/>
  <c r="S18" i="1"/>
  <c r="V14" i="1"/>
  <c r="B363" i="3"/>
  <c r="B369" i="3" s="1"/>
  <c r="B333" i="3"/>
  <c r="R24" i="1"/>
  <c r="R29" i="1" s="1"/>
  <c r="R34" i="1" s="1"/>
  <c r="O19" i="1"/>
  <c r="C135" i="3"/>
  <c r="A247" i="3"/>
  <c r="C315" i="3"/>
  <c r="B318" i="3" s="1"/>
  <c r="E405" i="3"/>
  <c r="E261" i="3"/>
  <c r="B27" i="3"/>
  <c r="F29" i="3" s="1"/>
  <c r="O27" i="1"/>
  <c r="R32" i="1"/>
  <c r="R37" i="1" s="1"/>
  <c r="R30" i="1"/>
  <c r="O30" i="1" s="1"/>
  <c r="D375" i="3"/>
  <c r="O24" i="1"/>
  <c r="C357" i="3"/>
  <c r="F83" i="3"/>
  <c r="O29" i="1"/>
  <c r="B189" i="3" l="1"/>
  <c r="A191" i="3"/>
  <c r="C25" i="3"/>
  <c r="C28" i="3" s="1"/>
  <c r="C33" i="3" s="1"/>
  <c r="D475" i="3"/>
  <c r="D478" i="3" s="1"/>
  <c r="D483" i="3" s="1"/>
  <c r="X27" i="1"/>
  <c r="D129" i="3"/>
  <c r="A139" i="3" s="1"/>
  <c r="V42" i="1"/>
  <c r="S30" i="1"/>
  <c r="C281" i="3"/>
  <c r="C169" i="3"/>
  <c r="C172" i="3" s="1"/>
  <c r="C177" i="3" s="1"/>
  <c r="C441" i="3"/>
  <c r="W18" i="1"/>
  <c r="D155" i="3"/>
  <c r="W21" i="1"/>
  <c r="D435" i="3"/>
  <c r="E349" i="3"/>
  <c r="E352" i="3" s="1"/>
  <c r="D259" i="3"/>
  <c r="D262" i="3" s="1"/>
  <c r="D267" i="3" s="1"/>
  <c r="B151" i="3"/>
  <c r="B154" i="3" s="1"/>
  <c r="F391" i="3"/>
  <c r="Y29" i="1"/>
  <c r="Y35" i="1"/>
  <c r="E525" i="3"/>
  <c r="A536" i="3" s="1"/>
  <c r="D117" i="3"/>
  <c r="B121" i="3" s="1"/>
  <c r="A121" i="3"/>
  <c r="O37" i="1"/>
  <c r="R42" i="1"/>
  <c r="O42" i="1" s="1"/>
  <c r="B513" i="3"/>
  <c r="F515" i="3" s="1"/>
  <c r="A515" i="3"/>
  <c r="B453" i="3"/>
  <c r="B459" i="3" s="1"/>
  <c r="V39" i="1"/>
  <c r="D171" i="3"/>
  <c r="C175" i="3" s="1"/>
  <c r="A175" i="3"/>
  <c r="D417" i="3"/>
  <c r="X37" i="1"/>
  <c r="X41" i="1"/>
  <c r="D489" i="3"/>
  <c r="C459" i="3"/>
  <c r="F462" i="3" s="1"/>
  <c r="F191" i="3"/>
  <c r="C85" i="3"/>
  <c r="Y15" i="1"/>
  <c r="E21" i="3"/>
  <c r="X42" i="1"/>
  <c r="D507" i="3"/>
  <c r="O32" i="1"/>
  <c r="A535" i="3"/>
  <c r="B315" i="3"/>
  <c r="D317" i="3" s="1"/>
  <c r="A140" i="3"/>
  <c r="D135" i="3"/>
  <c r="C201" i="3"/>
  <c r="A210" i="3" s="1"/>
  <c r="B201" i="3"/>
  <c r="C489" i="3"/>
  <c r="W19" i="1"/>
  <c r="C93" i="3"/>
  <c r="C191" i="3"/>
  <c r="W35" i="1"/>
  <c r="C381" i="3"/>
  <c r="A390" i="3" s="1"/>
  <c r="X39" i="1"/>
  <c r="D453" i="3"/>
  <c r="W40" i="1"/>
  <c r="C471" i="3"/>
  <c r="A480" i="3" s="1"/>
  <c r="V43" i="1"/>
  <c r="B525" i="3"/>
  <c r="A533" i="3" s="1"/>
  <c r="W26" i="1"/>
  <c r="C219" i="3"/>
  <c r="E237" i="3"/>
  <c r="C507" i="3"/>
  <c r="A516" i="3" s="1"/>
  <c r="W42" i="1"/>
  <c r="A83" i="3"/>
  <c r="B135" i="3"/>
  <c r="D261" i="3"/>
  <c r="F265" i="3" s="1"/>
  <c r="D399" i="3"/>
  <c r="A409" i="3" s="1"/>
  <c r="X18" i="1"/>
  <c r="C531" i="3"/>
  <c r="A86" i="3"/>
  <c r="E81" i="3"/>
  <c r="F86" i="3" s="1"/>
  <c r="B477" i="3"/>
  <c r="X20" i="1"/>
  <c r="C14" i="3"/>
  <c r="E327" i="3"/>
  <c r="E333" i="3" s="1"/>
  <c r="E183" i="3"/>
  <c r="V22" i="1"/>
  <c r="C535" i="3"/>
  <c r="E421" i="3"/>
  <c r="E424" i="3" s="1"/>
  <c r="E429" i="3" s="1"/>
  <c r="C313" i="3"/>
  <c r="C316" i="3" s="1"/>
  <c r="B79" i="3"/>
  <c r="B82" i="3" s="1"/>
  <c r="B87" i="3" s="1"/>
  <c r="B435" i="3"/>
  <c r="A443" i="3" s="1"/>
  <c r="V16" i="1"/>
  <c r="B39" i="3"/>
  <c r="B45" i="3" s="1"/>
  <c r="B345" i="3"/>
  <c r="V33" i="1"/>
  <c r="C399" i="3"/>
  <c r="C405" i="3" s="1"/>
  <c r="C291" i="3"/>
  <c r="W30" i="1"/>
  <c r="W27" i="1"/>
  <c r="C237" i="3"/>
  <c r="C243" i="3" s="1"/>
  <c r="F246" i="3" s="1"/>
  <c r="D309" i="3"/>
  <c r="X31" i="1"/>
  <c r="E417" i="3"/>
  <c r="E423" i="3" s="1"/>
  <c r="C428" i="3" s="1"/>
  <c r="D471" i="3"/>
  <c r="V41" i="1"/>
  <c r="B489" i="3"/>
  <c r="E507" i="3"/>
  <c r="A518" i="3" s="1"/>
  <c r="Y42" i="1"/>
  <c r="E493" i="3"/>
  <c r="E496" i="3" s="1"/>
  <c r="D403" i="3"/>
  <c r="D406" i="3" s="1"/>
  <c r="D411" i="3" s="1"/>
  <c r="B265" i="3"/>
  <c r="E155" i="3"/>
  <c r="E133" i="3"/>
  <c r="E136" i="3" s="1"/>
  <c r="E141" i="3" s="1"/>
  <c r="E444" i="3"/>
  <c r="C513" i="3"/>
  <c r="F516" i="3" s="1"/>
  <c r="F371" i="3"/>
  <c r="E371" i="3"/>
  <c r="B140" i="3"/>
  <c r="F140" i="3"/>
  <c r="D140" i="3"/>
  <c r="E11" i="3"/>
  <c r="C11" i="3"/>
  <c r="C81" i="3"/>
  <c r="A84" i="3"/>
  <c r="F320" i="3"/>
  <c r="V19" i="1"/>
  <c r="B93" i="3"/>
  <c r="X33" i="1"/>
  <c r="D345" i="3"/>
  <c r="A371" i="3"/>
  <c r="C345" i="3"/>
  <c r="A104" i="3"/>
  <c r="D93" i="3"/>
  <c r="D99" i="3" s="1"/>
  <c r="D29" i="3"/>
  <c r="X32" i="1"/>
  <c r="D327" i="3"/>
  <c r="E453" i="3"/>
  <c r="Y39" i="1"/>
  <c r="R31" i="1"/>
  <c r="E153" i="3"/>
  <c r="D158" i="3" s="1"/>
  <c r="B321" i="3"/>
  <c r="A408" i="3"/>
  <c r="C68" i="3"/>
  <c r="A30" i="3"/>
  <c r="C387" i="3"/>
  <c r="D63" i="3"/>
  <c r="F67" i="3" s="1"/>
  <c r="B531" i="3"/>
  <c r="C533" i="3" s="1"/>
  <c r="C171" i="3"/>
  <c r="D174" i="3" s="1"/>
  <c r="E513" i="3"/>
  <c r="F518" i="3" s="1"/>
  <c r="D279" i="3"/>
  <c r="B283" i="3" s="1"/>
  <c r="C327" i="3"/>
  <c r="A176" i="3"/>
  <c r="A282" i="3"/>
  <c r="E291" i="3"/>
  <c r="E219" i="3"/>
  <c r="X15" i="1"/>
  <c r="D21" i="3"/>
  <c r="X16" i="1"/>
  <c r="D39" i="3"/>
  <c r="A49" i="3" s="1"/>
  <c r="V35" i="1"/>
  <c r="B381" i="3"/>
  <c r="C147" i="3"/>
  <c r="W22" i="1"/>
  <c r="F229" i="3"/>
  <c r="F47" i="3"/>
  <c r="A284" i="3"/>
  <c r="E279" i="3"/>
  <c r="F284" i="3" s="1"/>
  <c r="B57" i="3"/>
  <c r="V17" i="1"/>
  <c r="D183" i="3"/>
  <c r="X24" i="1"/>
  <c r="A246" i="3"/>
  <c r="E85" i="3"/>
  <c r="W24" i="1"/>
  <c r="B117" i="3"/>
  <c r="O15" i="1"/>
  <c r="A356" i="3"/>
  <c r="E351" i="3"/>
  <c r="R35" i="1"/>
  <c r="D405" i="3"/>
  <c r="F409" i="3" s="1"/>
  <c r="C229" i="3"/>
  <c r="A47" i="3"/>
  <c r="C45" i="3"/>
  <c r="F48" i="3" s="1"/>
  <c r="S23" i="1"/>
  <c r="A281" i="3"/>
  <c r="S16" i="1"/>
  <c r="D371" i="3"/>
  <c r="A320" i="3"/>
  <c r="B255" i="3"/>
  <c r="A263" i="3" s="1"/>
  <c r="Y21" i="1"/>
  <c r="C3" i="3"/>
  <c r="C9" i="3" s="1"/>
  <c r="E12" i="3" s="1"/>
  <c r="O16" i="1"/>
  <c r="B417" i="3"/>
  <c r="E435" i="3"/>
  <c r="B165" i="3"/>
  <c r="E39" i="3"/>
  <c r="C155" i="3"/>
  <c r="V27" i="1"/>
  <c r="B399" i="3"/>
  <c r="V36" i="1"/>
  <c r="E111" i="3"/>
  <c r="C241" i="3"/>
  <c r="C244" i="3" s="1"/>
  <c r="C247" i="3" s="1"/>
  <c r="F192" i="3"/>
  <c r="D115" i="3"/>
  <c r="D118" i="3" s="1"/>
  <c r="D123" i="3" s="1"/>
  <c r="F104" i="3"/>
  <c r="D43" i="3"/>
  <c r="D46" i="3" s="1"/>
  <c r="D47" i="3" s="1"/>
  <c r="C403" i="3"/>
  <c r="C406" i="3" s="1"/>
  <c r="B205" i="3"/>
  <c r="B208" i="3" s="1"/>
  <c r="B68" i="3"/>
  <c r="B69" i="3"/>
  <c r="B537" i="3"/>
  <c r="B97" i="3"/>
  <c r="B100" i="3" s="1"/>
  <c r="B103" i="3" s="1"/>
  <c r="E479" i="3"/>
  <c r="F479" i="3"/>
  <c r="F317" i="3"/>
  <c r="S31" i="1"/>
  <c r="E115" i="3"/>
  <c r="E118" i="3" s="1"/>
  <c r="E123" i="3" s="1"/>
  <c r="F247" i="3"/>
  <c r="D137" i="3"/>
  <c r="D33" i="3"/>
  <c r="E313" i="3"/>
  <c r="E316" i="3" s="1"/>
  <c r="E318" i="3" s="1"/>
  <c r="D241" i="3"/>
  <c r="D244" i="3" s="1"/>
  <c r="D249" i="3" s="1"/>
  <c r="E87" i="3"/>
  <c r="E83" i="3"/>
  <c r="E357" i="3"/>
  <c r="D30" i="3"/>
  <c r="D479" i="3"/>
  <c r="E192" i="3"/>
  <c r="F211" i="3"/>
  <c r="C211" i="3"/>
  <c r="B211" i="3"/>
  <c r="E47" i="3"/>
  <c r="F534" i="3"/>
  <c r="D227" i="3"/>
  <c r="C29" i="3"/>
  <c r="D205" i="3"/>
  <c r="D208" i="3" s="1"/>
  <c r="C475" i="3"/>
  <c r="C478" i="3" s="1"/>
  <c r="C483" i="3" s="1"/>
  <c r="S40" i="1"/>
  <c r="E223" i="3"/>
  <c r="E226" i="3" s="1"/>
  <c r="E227" i="3" s="1"/>
  <c r="F30" i="3"/>
  <c r="B30" i="3"/>
  <c r="S15" i="1"/>
  <c r="B192" i="3"/>
  <c r="B195" i="3"/>
  <c r="E191" i="3"/>
  <c r="D511" i="3"/>
  <c r="D514" i="3" s="1"/>
  <c r="E457" i="3"/>
  <c r="E460" i="3" s="1"/>
  <c r="B229" i="3"/>
  <c r="E169" i="3"/>
  <c r="E172" i="3" s="1"/>
  <c r="E175" i="3" s="1"/>
  <c r="D176" i="3"/>
  <c r="C176" i="3"/>
  <c r="E25" i="3"/>
  <c r="E28" i="3" s="1"/>
  <c r="E29" i="3" s="1"/>
  <c r="C371" i="3"/>
  <c r="D534" i="3"/>
  <c r="E48" i="3"/>
  <c r="E195" i="3"/>
  <c r="C227" i="3"/>
  <c r="B231" i="3"/>
  <c r="E281" i="3"/>
  <c r="F11" i="3"/>
  <c r="D11" i="3"/>
  <c r="B501" i="3"/>
  <c r="C339" i="3"/>
  <c r="C335" i="3"/>
  <c r="C97" i="3"/>
  <c r="C100" i="3" s="1"/>
  <c r="B159" i="3"/>
  <c r="S19" i="1"/>
  <c r="F392" i="3"/>
  <c r="C259" i="3"/>
  <c r="C262" i="3" s="1"/>
  <c r="C266" i="3" s="1"/>
  <c r="S28" i="1"/>
  <c r="D79" i="3"/>
  <c r="D82" i="3" s="1"/>
  <c r="F85" i="3"/>
  <c r="D69" i="3"/>
  <c r="D68" i="3"/>
  <c r="E103" i="3"/>
  <c r="D447" i="3"/>
  <c r="D444" i="3"/>
  <c r="C115" i="3"/>
  <c r="C118" i="3" s="1"/>
  <c r="S20" i="1"/>
  <c r="E159" i="3"/>
  <c r="F103" i="3"/>
  <c r="B534" i="3"/>
  <c r="D14" i="3"/>
  <c r="G15" i="3"/>
  <c r="E259" i="3"/>
  <c r="E262" i="3" s="1"/>
  <c r="F266" i="3"/>
  <c r="D266" i="3"/>
  <c r="E241" i="3"/>
  <c r="E244" i="3" s="1"/>
  <c r="F282" i="3"/>
  <c r="E282" i="3"/>
  <c r="B282" i="3"/>
  <c r="X30" i="1"/>
  <c r="D291" i="3"/>
  <c r="R23" i="1"/>
  <c r="O18" i="1"/>
  <c r="F372" i="3"/>
  <c r="E372" i="3"/>
  <c r="D372" i="3"/>
  <c r="B385" i="3"/>
  <c r="B388" i="3" s="1"/>
  <c r="S35" i="1"/>
  <c r="E339" i="3"/>
  <c r="E335" i="3"/>
  <c r="D339" i="3"/>
  <c r="D335" i="3"/>
  <c r="S29" i="1"/>
  <c r="D277" i="3"/>
  <c r="D280" i="3" s="1"/>
  <c r="E283" i="3"/>
  <c r="E13" i="3"/>
  <c r="F13" i="3"/>
  <c r="C13" i="3"/>
  <c r="B13" i="3"/>
  <c r="V30" i="1"/>
  <c r="B291" i="3"/>
  <c r="X22" i="1"/>
  <c r="D147" i="3"/>
  <c r="Y25" i="1"/>
  <c r="E201" i="3"/>
  <c r="Y41" i="1"/>
  <c r="E489" i="3"/>
  <c r="A499" i="3"/>
  <c r="D495" i="3"/>
  <c r="F176" i="3"/>
  <c r="F175" i="3"/>
  <c r="F174" i="3"/>
  <c r="F335" i="3"/>
  <c r="O34" i="1"/>
  <c r="R39" i="1"/>
  <c r="O39" i="1" s="1"/>
  <c r="D318" i="3"/>
  <c r="F318" i="3"/>
  <c r="E403" i="3"/>
  <c r="E406" i="3" s="1"/>
  <c r="C410" i="3"/>
  <c r="F410" i="3"/>
  <c r="D349" i="3"/>
  <c r="D352" i="3" s="1"/>
  <c r="S33" i="1"/>
  <c r="C303" i="3"/>
  <c r="G303" i="3" s="1"/>
  <c r="F245" i="3"/>
  <c r="B241" i="3"/>
  <c r="B244" i="3" s="1"/>
  <c r="S27" i="1"/>
  <c r="C133" i="3"/>
  <c r="C136" i="3" s="1"/>
  <c r="S21" i="1"/>
  <c r="B138" i="3"/>
  <c r="D138" i="3"/>
  <c r="F138" i="3"/>
  <c r="E138" i="3"/>
  <c r="W37" i="1"/>
  <c r="C417" i="3"/>
  <c r="W28" i="1"/>
  <c r="C255" i="3"/>
  <c r="C111" i="3"/>
  <c r="W20" i="1"/>
  <c r="Y34" i="1"/>
  <c r="E363" i="3"/>
  <c r="B495" i="3"/>
  <c r="A497" i="3"/>
  <c r="F121" i="3"/>
  <c r="F119" i="3"/>
  <c r="F155" i="3"/>
  <c r="F158" i="3"/>
  <c r="F281" i="3"/>
  <c r="C51" i="3"/>
  <c r="C47" i="3"/>
  <c r="B51" i="3"/>
  <c r="E121" i="3"/>
  <c r="C320" i="3"/>
  <c r="C321" i="3"/>
  <c r="C317" i="3"/>
  <c r="A461" i="3"/>
  <c r="D537" i="3"/>
  <c r="S39" i="1"/>
  <c r="B457" i="3"/>
  <c r="B460" i="3" s="1"/>
  <c r="S38" i="1"/>
  <c r="B439" i="3"/>
  <c r="B442" i="3" s="1"/>
  <c r="C429" i="3"/>
  <c r="D428" i="3"/>
  <c r="F428" i="3"/>
  <c r="C511" i="3"/>
  <c r="C514" i="3" s="1"/>
  <c r="B483" i="3"/>
  <c r="S34" i="1"/>
  <c r="B367" i="3"/>
  <c r="B370" i="3" s="1"/>
  <c r="B375" i="3" s="1"/>
  <c r="G375" i="3" s="1"/>
  <c r="B85" i="3"/>
  <c r="G85" i="3" s="1"/>
  <c r="E33" i="3"/>
  <c r="G33" i="3" s="1"/>
  <c r="D45" i="3"/>
  <c r="C385" i="3"/>
  <c r="C388" i="3" s="1"/>
  <c r="D390" i="3"/>
  <c r="F390" i="3"/>
  <c r="B357" i="3"/>
  <c r="B356" i="3"/>
  <c r="B535" i="3"/>
  <c r="C67" i="3"/>
  <c r="C69" i="3"/>
  <c r="F68" i="3"/>
  <c r="F139" i="3"/>
  <c r="B139" i="3"/>
  <c r="A66" i="3"/>
  <c r="C63" i="3"/>
  <c r="F12" i="3"/>
  <c r="B12" i="3"/>
  <c r="F533" i="3"/>
  <c r="S43" i="1"/>
  <c r="E529" i="3"/>
  <c r="E532" i="3" s="1"/>
  <c r="E511" i="3"/>
  <c r="E514" i="3" s="1"/>
  <c r="D501" i="3"/>
  <c r="D457" i="3"/>
  <c r="D460" i="3" s="1"/>
  <c r="F444" i="3"/>
  <c r="C439" i="3"/>
  <c r="C442" i="3" s="1"/>
  <c r="B403" i="3"/>
  <c r="B406" i="3" s="1"/>
  <c r="S36" i="1"/>
  <c r="B331" i="3"/>
  <c r="B334" i="3" s="1"/>
  <c r="S32" i="1"/>
  <c r="D187" i="3"/>
  <c r="D190" i="3" s="1"/>
  <c r="S24" i="1"/>
  <c r="B175" i="3"/>
  <c r="B174" i="3"/>
  <c r="B176" i="3"/>
  <c r="B177" i="3"/>
  <c r="D159" i="3"/>
  <c r="A373" i="3"/>
  <c r="D369" i="3"/>
  <c r="C537" i="3"/>
  <c r="B14" i="3"/>
  <c r="F14" i="3"/>
  <c r="D104" i="3"/>
  <c r="S41" i="1"/>
  <c r="B421" i="3"/>
  <c r="B424" i="3" s="1"/>
  <c r="S37" i="1"/>
  <c r="E391" i="3"/>
  <c r="E390" i="3"/>
  <c r="D321" i="3"/>
  <c r="D320" i="3"/>
  <c r="C249" i="3"/>
  <c r="C245" i="3"/>
  <c r="S25" i="1"/>
  <c r="E205" i="3"/>
  <c r="E208" i="3" s="1"/>
  <c r="S17" i="1"/>
  <c r="E61" i="3"/>
  <c r="E64" i="3" s="1"/>
  <c r="B267" i="3"/>
  <c r="B266" i="3"/>
  <c r="B511" i="3"/>
  <c r="B514" i="3" s="1"/>
  <c r="S42" i="1"/>
  <c r="C493" i="3"/>
  <c r="C496" i="3" s="1"/>
  <c r="C501" i="3" s="1"/>
  <c r="E501" i="3"/>
  <c r="S26" i="1"/>
  <c r="F227" i="3"/>
  <c r="D392" i="3"/>
  <c r="A482" i="3"/>
  <c r="E477" i="3"/>
  <c r="A103" i="3"/>
  <c r="D408" i="3" l="1"/>
  <c r="D119" i="3"/>
  <c r="E531" i="3"/>
  <c r="D441" i="3"/>
  <c r="A445" i="3"/>
  <c r="E139" i="3"/>
  <c r="D477" i="3"/>
  <c r="A481" i="3"/>
  <c r="A427" i="3"/>
  <c r="D423" i="3"/>
  <c r="A338" i="3"/>
  <c r="G68" i="3"/>
  <c r="G155" i="3"/>
  <c r="A428" i="3"/>
  <c r="C207" i="3"/>
  <c r="F210" i="3" s="1"/>
  <c r="G371" i="3"/>
  <c r="B351" i="3"/>
  <c r="A353" i="3"/>
  <c r="E137" i="3"/>
  <c r="E243" i="3"/>
  <c r="A248" i="3"/>
  <c r="C495" i="3"/>
  <c r="A498" i="3"/>
  <c r="D513" i="3"/>
  <c r="F517" i="3" s="1"/>
  <c r="A517" i="3"/>
  <c r="C99" i="3"/>
  <c r="B102" i="3" s="1"/>
  <c r="A102" i="3"/>
  <c r="A32" i="3"/>
  <c r="E27" i="3"/>
  <c r="C16" i="3"/>
  <c r="G29" i="3"/>
  <c r="C86" i="3"/>
  <c r="C88" i="3" s="1"/>
  <c r="E119" i="3"/>
  <c r="B48" i="3"/>
  <c r="C477" i="3"/>
  <c r="B67" i="3"/>
  <c r="F408" i="3"/>
  <c r="D51" i="3"/>
  <c r="G51" i="3" s="1"/>
  <c r="D12" i="3"/>
  <c r="D410" i="3"/>
  <c r="E16" i="3"/>
  <c r="B86" i="3"/>
  <c r="B441" i="3"/>
  <c r="F137" i="3"/>
  <c r="D315" i="3"/>
  <c r="A319" i="3"/>
  <c r="C297" i="3"/>
  <c r="A300" i="3"/>
  <c r="E189" i="3"/>
  <c r="A194" i="3"/>
  <c r="A228" i="3"/>
  <c r="C225" i="3"/>
  <c r="A463" i="3"/>
  <c r="D459" i="3"/>
  <c r="B207" i="3"/>
  <c r="A209" i="3"/>
  <c r="E117" i="3"/>
  <c r="C122" i="3" s="1"/>
  <c r="A122" i="3"/>
  <c r="B423" i="3"/>
  <c r="A425" i="3"/>
  <c r="A65" i="3"/>
  <c r="B63" i="3"/>
  <c r="D27" i="3"/>
  <c r="A31" i="3"/>
  <c r="A101" i="3"/>
  <c r="B99" i="3"/>
  <c r="E84" i="3"/>
  <c r="E88" i="3" s="1"/>
  <c r="F84" i="3"/>
  <c r="O35" i="1"/>
  <c r="R40" i="1"/>
  <c r="O40" i="1" s="1"/>
  <c r="B261" i="3"/>
  <c r="B284" i="3"/>
  <c r="B405" i="3"/>
  <c r="A407" i="3"/>
  <c r="A173" i="3"/>
  <c r="B171" i="3"/>
  <c r="E173" i="3" s="1"/>
  <c r="C284" i="3"/>
  <c r="C356" i="3"/>
  <c r="F356" i="3"/>
  <c r="D189" i="3"/>
  <c r="A193" i="3"/>
  <c r="A230" i="3"/>
  <c r="E225" i="3"/>
  <c r="A336" i="3"/>
  <c r="C333" i="3"/>
  <c r="E459" i="3"/>
  <c r="A464" i="3"/>
  <c r="D351" i="3"/>
  <c r="A355" i="3"/>
  <c r="A389" i="3"/>
  <c r="B387" i="3"/>
  <c r="R36" i="1"/>
  <c r="O31" i="1"/>
  <c r="C351" i="3"/>
  <c r="A354" i="3"/>
  <c r="B84" i="3"/>
  <c r="A50" i="3"/>
  <c r="E45" i="3"/>
  <c r="F16" i="3"/>
  <c r="D48" i="3"/>
  <c r="D533" i="3"/>
  <c r="F283" i="3"/>
  <c r="C283" i="3"/>
  <c r="C286" i="3" s="1"/>
  <c r="F88" i="3"/>
  <c r="F89" i="3" s="1"/>
  <c r="A446" i="3"/>
  <c r="E441" i="3"/>
  <c r="A156" i="3"/>
  <c r="C153" i="3"/>
  <c r="E297" i="3"/>
  <c r="A302" i="3"/>
  <c r="C158" i="3"/>
  <c r="G158" i="3" s="1"/>
  <c r="B158" i="3"/>
  <c r="A337" i="3"/>
  <c r="D333" i="3"/>
  <c r="C479" i="3"/>
  <c r="G479" i="3" s="1"/>
  <c r="E30" i="3"/>
  <c r="D142" i="3"/>
  <c r="D245" i="3"/>
  <c r="B105" i="3"/>
  <c r="D246" i="3"/>
  <c r="E317" i="3"/>
  <c r="G317" i="3" s="1"/>
  <c r="E321" i="3"/>
  <c r="G321" i="3" s="1"/>
  <c r="E319" i="3"/>
  <c r="B213" i="3"/>
  <c r="B210" i="3"/>
  <c r="C411" i="3"/>
  <c r="C409" i="3"/>
  <c r="B104" i="3"/>
  <c r="G14" i="3"/>
  <c r="G159" i="3"/>
  <c r="G175" i="3"/>
  <c r="G483" i="3"/>
  <c r="G11" i="3"/>
  <c r="D213" i="3"/>
  <c r="D210" i="3"/>
  <c r="D209" i="3"/>
  <c r="E463" i="3"/>
  <c r="E465" i="3"/>
  <c r="E462" i="3"/>
  <c r="E229" i="3"/>
  <c r="G229" i="3" s="1"/>
  <c r="E231" i="3"/>
  <c r="G231" i="3" s="1"/>
  <c r="E228" i="3"/>
  <c r="G266" i="3"/>
  <c r="C265" i="3"/>
  <c r="C267" i="3"/>
  <c r="G176" i="3"/>
  <c r="F520" i="3"/>
  <c r="F521" i="3" s="1"/>
  <c r="D16" i="3"/>
  <c r="F142" i="3"/>
  <c r="F143" i="3" s="1"/>
  <c r="C121" i="3"/>
  <c r="C123" i="3"/>
  <c r="G123" i="3" s="1"/>
  <c r="C119" i="3"/>
  <c r="G119" i="3" s="1"/>
  <c r="D84" i="3"/>
  <c r="D83" i="3"/>
  <c r="D87" i="3"/>
  <c r="G87" i="3" s="1"/>
  <c r="D86" i="3"/>
  <c r="G86" i="3" s="1"/>
  <c r="E177" i="3"/>
  <c r="G177" i="3" s="1"/>
  <c r="E174" i="3"/>
  <c r="D519" i="3"/>
  <c r="D518" i="3"/>
  <c r="D516" i="3"/>
  <c r="D515" i="3"/>
  <c r="G30" i="3"/>
  <c r="C105" i="3"/>
  <c r="C103" i="3"/>
  <c r="G103" i="3" s="1"/>
  <c r="C104" i="3"/>
  <c r="G104" i="3" s="1"/>
  <c r="C101" i="3"/>
  <c r="B16" i="3"/>
  <c r="G12" i="3"/>
  <c r="C140" i="3"/>
  <c r="G140" i="3" s="1"/>
  <c r="C141" i="3"/>
  <c r="G141" i="3" s="1"/>
  <c r="C137" i="3"/>
  <c r="C139" i="3"/>
  <c r="G139" i="3" s="1"/>
  <c r="D297" i="3"/>
  <c r="A301" i="3"/>
  <c r="E286" i="3"/>
  <c r="E246" i="3"/>
  <c r="E245" i="3"/>
  <c r="E249" i="3"/>
  <c r="E247" i="3"/>
  <c r="F482" i="3"/>
  <c r="D482" i="3"/>
  <c r="B482" i="3"/>
  <c r="C482" i="3"/>
  <c r="E210" i="3"/>
  <c r="E211" i="3"/>
  <c r="G211" i="3" s="1"/>
  <c r="E213" i="3"/>
  <c r="E209" i="3"/>
  <c r="B339" i="3"/>
  <c r="G339" i="3" s="1"/>
  <c r="B337" i="3"/>
  <c r="B336" i="3"/>
  <c r="E537" i="3"/>
  <c r="G537" i="3" s="1"/>
  <c r="E534" i="3"/>
  <c r="G534" i="3" s="1"/>
  <c r="E535" i="3"/>
  <c r="G535" i="3" s="1"/>
  <c r="E533" i="3"/>
  <c r="B391" i="3"/>
  <c r="B390" i="3"/>
  <c r="B393" i="3"/>
  <c r="B392" i="3"/>
  <c r="B286" i="3"/>
  <c r="G227" i="3"/>
  <c r="C373" i="3"/>
  <c r="B373" i="3"/>
  <c r="F373" i="3"/>
  <c r="E373" i="3"/>
  <c r="E376" i="3" s="1"/>
  <c r="C391" i="3"/>
  <c r="C393" i="3"/>
  <c r="C389" i="3"/>
  <c r="B88" i="3"/>
  <c r="B445" i="3"/>
  <c r="B447" i="3"/>
  <c r="B444" i="3"/>
  <c r="B446" i="3"/>
  <c r="E411" i="3"/>
  <c r="E408" i="3"/>
  <c r="E407" i="3"/>
  <c r="E409" i="3"/>
  <c r="B499" i="3"/>
  <c r="E499" i="3"/>
  <c r="F499" i="3"/>
  <c r="C499" i="3"/>
  <c r="A157" i="3"/>
  <c r="D153" i="3"/>
  <c r="G501" i="3"/>
  <c r="F263" i="3"/>
  <c r="C263" i="3"/>
  <c r="D263" i="3"/>
  <c r="E263" i="3"/>
  <c r="E69" i="3"/>
  <c r="G69" i="3" s="1"/>
  <c r="E65" i="3"/>
  <c r="E67" i="3"/>
  <c r="B429" i="3"/>
  <c r="G429" i="3" s="1"/>
  <c r="D195" i="3"/>
  <c r="G195" i="3" s="1"/>
  <c r="D192" i="3"/>
  <c r="G192" i="3" s="1"/>
  <c r="B411" i="3"/>
  <c r="B408" i="3"/>
  <c r="B409" i="3"/>
  <c r="B410" i="3"/>
  <c r="D465" i="3"/>
  <c r="D462" i="3"/>
  <c r="E516" i="3"/>
  <c r="E515" i="3"/>
  <c r="E519" i="3"/>
  <c r="E517" i="3"/>
  <c r="E66" i="3"/>
  <c r="F66" i="3"/>
  <c r="D66" i="3"/>
  <c r="B66" i="3"/>
  <c r="D191" i="3"/>
  <c r="B428" i="3"/>
  <c r="G428" i="3" s="1"/>
  <c r="G320" i="3"/>
  <c r="F286" i="3"/>
  <c r="F287" i="3" s="1"/>
  <c r="F497" i="3"/>
  <c r="D497" i="3"/>
  <c r="E497" i="3"/>
  <c r="C497" i="3"/>
  <c r="A120" i="3"/>
  <c r="C117" i="3"/>
  <c r="G138" i="3"/>
  <c r="B142" i="3"/>
  <c r="B372" i="3"/>
  <c r="E267" i="3"/>
  <c r="G267" i="3" s="1"/>
  <c r="E265" i="3"/>
  <c r="R28" i="1"/>
  <c r="O23" i="1"/>
  <c r="B519" i="3"/>
  <c r="B516" i="3"/>
  <c r="B518" i="3"/>
  <c r="B517" i="3"/>
  <c r="C518" i="3"/>
  <c r="C519" i="3"/>
  <c r="C517" i="3"/>
  <c r="C515" i="3"/>
  <c r="B463" i="3"/>
  <c r="B462" i="3"/>
  <c r="B465" i="3"/>
  <c r="G465" i="3" s="1"/>
  <c r="C423" i="3"/>
  <c r="A426" i="3"/>
  <c r="D357" i="3"/>
  <c r="G357" i="3" s="1"/>
  <c r="D356" i="3"/>
  <c r="G356" i="3" s="1"/>
  <c r="E495" i="3"/>
  <c r="A500" i="3"/>
  <c r="G13" i="3"/>
  <c r="D17" i="3" s="1"/>
  <c r="H14" i="1" s="1"/>
  <c r="G283" i="3"/>
  <c r="C392" i="3"/>
  <c r="B178" i="3"/>
  <c r="C446" i="3"/>
  <c r="C443" i="3"/>
  <c r="C447" i="3"/>
  <c r="G67" i="3"/>
  <c r="E49" i="3"/>
  <c r="E52" i="3" s="1"/>
  <c r="C49" i="3"/>
  <c r="F49" i="3"/>
  <c r="B49" i="3"/>
  <c r="D338" i="3"/>
  <c r="C338" i="3"/>
  <c r="F338" i="3"/>
  <c r="B338" i="3"/>
  <c r="C461" i="3"/>
  <c r="D461" i="3"/>
  <c r="F461" i="3"/>
  <c r="E461" i="3"/>
  <c r="G121" i="3"/>
  <c r="G47" i="3"/>
  <c r="E369" i="3"/>
  <c r="A374" i="3"/>
  <c r="A264" i="3"/>
  <c r="C261" i="3"/>
  <c r="E142" i="3"/>
  <c r="E143" i="3" s="1"/>
  <c r="H21" i="1" s="1"/>
  <c r="B246" i="3"/>
  <c r="B248" i="3"/>
  <c r="B247" i="3"/>
  <c r="B249" i="3"/>
  <c r="D322" i="3"/>
  <c r="D480" i="3"/>
  <c r="E480" i="3"/>
  <c r="F480" i="3"/>
  <c r="B480" i="3"/>
  <c r="A212" i="3"/>
  <c r="E207" i="3"/>
  <c r="A299" i="3"/>
  <c r="B297" i="3"/>
  <c r="D284" i="3"/>
  <c r="D281" i="3"/>
  <c r="D285" i="3"/>
  <c r="G285" i="3" s="1"/>
  <c r="G335" i="3"/>
  <c r="G318" i="3"/>
  <c r="D282" i="3"/>
  <c r="G282" i="3" s="1"/>
  <c r="F17" i="3" l="1"/>
  <c r="E445" i="3"/>
  <c r="F445" i="3"/>
  <c r="G48" i="3"/>
  <c r="B106" i="3"/>
  <c r="D536" i="3"/>
  <c r="D538" i="3" s="1"/>
  <c r="F536" i="3"/>
  <c r="F538" i="3" s="1"/>
  <c r="F539" i="3" s="1"/>
  <c r="C536" i="3"/>
  <c r="C538" i="3" s="1"/>
  <c r="C539" i="3" s="1"/>
  <c r="B536" i="3"/>
  <c r="E17" i="3"/>
  <c r="J14" i="1" s="1"/>
  <c r="C445" i="3"/>
  <c r="G445" i="3"/>
  <c r="F194" i="3"/>
  <c r="B194" i="3"/>
  <c r="C194" i="3"/>
  <c r="C17" i="3"/>
  <c r="F14" i="1" s="1"/>
  <c r="E178" i="3"/>
  <c r="F209" i="3"/>
  <c r="C209" i="3"/>
  <c r="F300" i="3"/>
  <c r="B300" i="3"/>
  <c r="D300" i="3"/>
  <c r="E300" i="3"/>
  <c r="E443" i="3"/>
  <c r="E448" i="3" s="1"/>
  <c r="D443" i="3"/>
  <c r="F443" i="3"/>
  <c r="C248" i="3"/>
  <c r="C250" i="3" s="1"/>
  <c r="F248" i="3"/>
  <c r="F250" i="3" s="1"/>
  <c r="F251" i="3" s="1"/>
  <c r="D248" i="3"/>
  <c r="D250" i="3" s="1"/>
  <c r="B319" i="3"/>
  <c r="B322" i="3" s="1"/>
  <c r="B323" i="3" s="1"/>
  <c r="C319" i="3"/>
  <c r="C322" i="3" s="1"/>
  <c r="F319" i="3"/>
  <c r="F322" i="3" s="1"/>
  <c r="F323" i="3" s="1"/>
  <c r="E102" i="3"/>
  <c r="F102" i="3"/>
  <c r="D102" i="3"/>
  <c r="E498" i="3"/>
  <c r="E502" i="3" s="1"/>
  <c r="B498" i="3"/>
  <c r="D498" i="3"/>
  <c r="F498" i="3"/>
  <c r="F427" i="3"/>
  <c r="C427" i="3"/>
  <c r="E427" i="3"/>
  <c r="D228" i="3"/>
  <c r="B228" i="3"/>
  <c r="G228" i="3" s="1"/>
  <c r="F228" i="3"/>
  <c r="C32" i="3"/>
  <c r="F32" i="3"/>
  <c r="D32" i="3"/>
  <c r="B32" i="3"/>
  <c r="F353" i="3"/>
  <c r="C353" i="3"/>
  <c r="E353" i="3"/>
  <c r="C287" i="3"/>
  <c r="H29" i="1" s="1"/>
  <c r="G249" i="3"/>
  <c r="D353" i="3"/>
  <c r="G411" i="3"/>
  <c r="G284" i="3"/>
  <c r="E287" i="3" s="1"/>
  <c r="D29" i="1" s="1"/>
  <c r="G247" i="3"/>
  <c r="G410" i="3"/>
  <c r="B427" i="3"/>
  <c r="G210" i="3"/>
  <c r="D143" i="3"/>
  <c r="D21" i="1" s="1"/>
  <c r="G105" i="3"/>
  <c r="G533" i="3"/>
  <c r="C463" i="3"/>
  <c r="F463" i="3"/>
  <c r="D194" i="3"/>
  <c r="F481" i="3"/>
  <c r="B481" i="3"/>
  <c r="E481" i="3"/>
  <c r="E484" i="3" s="1"/>
  <c r="C481" i="3"/>
  <c r="C484" i="3" s="1"/>
  <c r="E89" i="3"/>
  <c r="H18" i="1" s="1"/>
  <c r="G84" i="3"/>
  <c r="C89" i="3" s="1"/>
  <c r="D18" i="1" s="1"/>
  <c r="G102" i="3"/>
  <c r="C337" i="3"/>
  <c r="E337" i="3"/>
  <c r="F337" i="3"/>
  <c r="D446" i="3"/>
  <c r="D448" i="3" s="1"/>
  <c r="D449" i="3" s="1"/>
  <c r="F38" i="1" s="1"/>
  <c r="F446" i="3"/>
  <c r="F448" i="3" s="1"/>
  <c r="F449" i="3" s="1"/>
  <c r="E336" i="3"/>
  <c r="E340" i="3" s="1"/>
  <c r="D336" i="3"/>
  <c r="D340" i="3" s="1"/>
  <c r="F336" i="3"/>
  <c r="G336" i="3" s="1"/>
  <c r="D407" i="3"/>
  <c r="D412" i="3" s="1"/>
  <c r="F407" i="3"/>
  <c r="F412" i="3" s="1"/>
  <c r="F413" i="3" s="1"/>
  <c r="C407" i="3"/>
  <c r="C412" i="3" s="1"/>
  <c r="D101" i="3"/>
  <c r="D106" i="3" s="1"/>
  <c r="E101" i="3"/>
  <c r="E106" i="3" s="1"/>
  <c r="F101" i="3"/>
  <c r="F106" i="3" s="1"/>
  <c r="F107" i="3" s="1"/>
  <c r="D65" i="3"/>
  <c r="D70" i="3" s="1"/>
  <c r="D71" i="3" s="1"/>
  <c r="F17" i="1" s="1"/>
  <c r="F65" i="3"/>
  <c r="F70" i="3" s="1"/>
  <c r="F71" i="3" s="1"/>
  <c r="C65" i="3"/>
  <c r="E107" i="3"/>
  <c r="H19" i="1" s="1"/>
  <c r="F354" i="3"/>
  <c r="E354" i="3"/>
  <c r="B354" i="3"/>
  <c r="C464" i="3"/>
  <c r="F464" i="3"/>
  <c r="D425" i="3"/>
  <c r="E425" i="3"/>
  <c r="C425" i="3"/>
  <c r="F425" i="3"/>
  <c r="C340" i="3"/>
  <c r="G213" i="3"/>
  <c r="E179" i="3"/>
  <c r="F23" i="1" s="1"/>
  <c r="B302" i="3"/>
  <c r="F302" i="3"/>
  <c r="C302" i="3"/>
  <c r="D302" i="3"/>
  <c r="R41" i="1"/>
  <c r="O41" i="1" s="1"/>
  <c r="O36" i="1"/>
  <c r="F355" i="3"/>
  <c r="E355" i="3"/>
  <c r="B355" i="3"/>
  <c r="C355" i="3"/>
  <c r="E193" i="3"/>
  <c r="E196" i="3" s="1"/>
  <c r="B193" i="3"/>
  <c r="C193" i="3"/>
  <c r="C196" i="3" s="1"/>
  <c r="C197" i="3" s="1"/>
  <c r="J24" i="1" s="1"/>
  <c r="F193" i="3"/>
  <c r="D173" i="3"/>
  <c r="D178" i="3" s="1"/>
  <c r="D179" i="3" s="1"/>
  <c r="D23" i="1" s="1"/>
  <c r="F173" i="3"/>
  <c r="F178" i="3" s="1"/>
  <c r="F179" i="3" s="1"/>
  <c r="C173" i="3"/>
  <c r="F122" i="3"/>
  <c r="B122" i="3"/>
  <c r="D122" i="3"/>
  <c r="C31" i="3"/>
  <c r="B31" i="3"/>
  <c r="F31" i="3"/>
  <c r="F34" i="3" s="1"/>
  <c r="F35" i="3" s="1"/>
  <c r="E31" i="3"/>
  <c r="E34" i="3" s="1"/>
  <c r="D354" i="3"/>
  <c r="G354" i="3" s="1"/>
  <c r="B464" i="3"/>
  <c r="G265" i="3"/>
  <c r="D464" i="3"/>
  <c r="D466" i="3" s="1"/>
  <c r="B156" i="3"/>
  <c r="E156" i="3"/>
  <c r="F156" i="3"/>
  <c r="D156" i="3"/>
  <c r="D160" i="3" s="1"/>
  <c r="C50" i="3"/>
  <c r="C52" i="3" s="1"/>
  <c r="F50" i="3"/>
  <c r="F52" i="3" s="1"/>
  <c r="F53" i="3" s="1"/>
  <c r="D50" i="3"/>
  <c r="D52" i="3" s="1"/>
  <c r="B50" i="3"/>
  <c r="B52" i="3" s="1"/>
  <c r="B53" i="3" s="1"/>
  <c r="L16" i="1" s="1"/>
  <c r="F389" i="3"/>
  <c r="F394" i="3" s="1"/>
  <c r="F395" i="3" s="1"/>
  <c r="D389" i="3"/>
  <c r="D394" i="3" s="1"/>
  <c r="E389" i="3"/>
  <c r="E394" i="3" s="1"/>
  <c r="F230" i="3"/>
  <c r="F232" i="3" s="1"/>
  <c r="F233" i="3" s="1"/>
  <c r="C230" i="3"/>
  <c r="C232" i="3" s="1"/>
  <c r="B230" i="3"/>
  <c r="D230" i="3"/>
  <c r="D232" i="3" s="1"/>
  <c r="D233" i="3" s="1"/>
  <c r="L26" i="1" s="1"/>
  <c r="G409" i="3"/>
  <c r="D413" i="3" s="1"/>
  <c r="H36" i="1" s="1"/>
  <c r="E412" i="3"/>
  <c r="E413" i="3" s="1"/>
  <c r="J36" i="1" s="1"/>
  <c r="E232" i="3"/>
  <c r="E322" i="3"/>
  <c r="E323" i="3" s="1"/>
  <c r="E466" i="3"/>
  <c r="G174" i="3"/>
  <c r="D520" i="3"/>
  <c r="F484" i="3"/>
  <c r="F485" i="3" s="1"/>
  <c r="E250" i="3"/>
  <c r="D88" i="3"/>
  <c r="D89" i="3" s="1"/>
  <c r="F18" i="1" s="1"/>
  <c r="G83" i="3"/>
  <c r="B89" i="3" s="1"/>
  <c r="L18" i="1" s="1"/>
  <c r="G517" i="3"/>
  <c r="G373" i="3"/>
  <c r="C323" i="3"/>
  <c r="H31" i="1" s="1"/>
  <c r="C124" i="3"/>
  <c r="G447" i="3"/>
  <c r="C106" i="3"/>
  <c r="C107" i="3" s="1"/>
  <c r="D19" i="1" s="1"/>
  <c r="AL14" i="1"/>
  <c r="C448" i="3"/>
  <c r="G353" i="3"/>
  <c r="B520" i="3"/>
  <c r="G516" i="3"/>
  <c r="C268" i="3"/>
  <c r="G263" i="3"/>
  <c r="B340" i="3"/>
  <c r="B301" i="3"/>
  <c r="E301" i="3"/>
  <c r="F301" i="3"/>
  <c r="C301" i="3"/>
  <c r="F374" i="3"/>
  <c r="F376" i="3" s="1"/>
  <c r="F377" i="3" s="1"/>
  <c r="C374" i="3"/>
  <c r="B374" i="3"/>
  <c r="B376" i="3" s="1"/>
  <c r="D374" i="3"/>
  <c r="D376" i="3" s="1"/>
  <c r="G49" i="3"/>
  <c r="C500" i="3"/>
  <c r="D500" i="3"/>
  <c r="D502" i="3" s="1"/>
  <c r="B500" i="3"/>
  <c r="B502" i="3" s="1"/>
  <c r="F500" i="3"/>
  <c r="F502" i="3" s="1"/>
  <c r="F503" i="3" s="1"/>
  <c r="G519" i="3"/>
  <c r="AM14" i="1"/>
  <c r="AK14" i="1"/>
  <c r="F120" i="3"/>
  <c r="F124" i="3" s="1"/>
  <c r="F125" i="3" s="1"/>
  <c r="E120" i="3"/>
  <c r="E124" i="3" s="1"/>
  <c r="D120" i="3"/>
  <c r="B120" i="3"/>
  <c r="G191" i="3"/>
  <c r="D196" i="3"/>
  <c r="E520" i="3"/>
  <c r="G245" i="3"/>
  <c r="F157" i="3"/>
  <c r="C157" i="3"/>
  <c r="C160" i="3" s="1"/>
  <c r="E157" i="3"/>
  <c r="B157" i="3"/>
  <c r="C376" i="3"/>
  <c r="D31" i="1"/>
  <c r="L31" i="1"/>
  <c r="G391" i="3"/>
  <c r="D395" i="3" s="1"/>
  <c r="H35" i="1" s="1"/>
  <c r="E538" i="3"/>
  <c r="F299" i="3"/>
  <c r="C299" i="3"/>
  <c r="E299" i="3"/>
  <c r="D299" i="3"/>
  <c r="D304" i="3" s="1"/>
  <c r="B250" i="3"/>
  <c r="G246" i="3"/>
  <c r="C251" i="3" s="1"/>
  <c r="J27" i="1" s="1"/>
  <c r="F212" i="3"/>
  <c r="F214" i="3" s="1"/>
  <c r="F215" i="3" s="1"/>
  <c r="C212" i="3"/>
  <c r="C214" i="3" s="1"/>
  <c r="C215" i="3" s="1"/>
  <c r="J25" i="1" s="1"/>
  <c r="B212" i="3"/>
  <c r="D212" i="3"/>
  <c r="D214" i="3" s="1"/>
  <c r="D215" i="3" s="1"/>
  <c r="L25" i="1" s="1"/>
  <c r="F264" i="3"/>
  <c r="F268" i="3" s="1"/>
  <c r="F269" i="3" s="1"/>
  <c r="B264" i="3"/>
  <c r="E264" i="3"/>
  <c r="E268" i="3" s="1"/>
  <c r="E269" i="3" s="1"/>
  <c r="D28" i="1" s="1"/>
  <c r="D264" i="3"/>
  <c r="G461" i="3"/>
  <c r="G462" i="3"/>
  <c r="B466" i="3"/>
  <c r="G515" i="3"/>
  <c r="C520" i="3"/>
  <c r="G372" i="3"/>
  <c r="G66" i="3"/>
  <c r="B70" i="3"/>
  <c r="G499" i="3"/>
  <c r="G446" i="3"/>
  <c r="E449" i="3" s="1"/>
  <c r="H38" i="1" s="1"/>
  <c r="C394" i="3"/>
  <c r="G392" i="3"/>
  <c r="G209" i="3"/>
  <c r="E214" i="3"/>
  <c r="B17" i="3"/>
  <c r="D14" i="1" s="1"/>
  <c r="G16" i="3"/>
  <c r="G480" i="3"/>
  <c r="D426" i="3"/>
  <c r="B426" i="3"/>
  <c r="F426" i="3"/>
  <c r="F430" i="3" s="1"/>
  <c r="F431" i="3" s="1"/>
  <c r="E426" i="3"/>
  <c r="E430" i="3" s="1"/>
  <c r="E431" i="3" s="1"/>
  <c r="J37" i="1" s="1"/>
  <c r="G408" i="3"/>
  <c r="C413" i="3" s="1"/>
  <c r="B412" i="3"/>
  <c r="G390" i="3"/>
  <c r="B394" i="3"/>
  <c r="G407" i="3"/>
  <c r="D286" i="3"/>
  <c r="D287" i="3" s="1"/>
  <c r="J29" i="1" s="1"/>
  <c r="G281" i="3"/>
  <c r="B287" i="3" s="1"/>
  <c r="F29" i="1" s="1"/>
  <c r="D484" i="3"/>
  <c r="C53" i="3"/>
  <c r="D16" i="1" s="1"/>
  <c r="D539" i="3"/>
  <c r="G338" i="3"/>
  <c r="E341" i="3" s="1"/>
  <c r="G518" i="3"/>
  <c r="R33" i="1"/>
  <c r="O28" i="1"/>
  <c r="C502" i="3"/>
  <c r="G497" i="3"/>
  <c r="E70" i="3"/>
  <c r="E71" i="3" s="1"/>
  <c r="J17" i="1" s="1"/>
  <c r="D268" i="3"/>
  <c r="D269" i="3" s="1"/>
  <c r="L28" i="1" s="1"/>
  <c r="G444" i="3"/>
  <c r="B448" i="3"/>
  <c r="G393" i="3"/>
  <c r="G482" i="3"/>
  <c r="C142" i="3"/>
  <c r="C143" i="3" s="1"/>
  <c r="L21" i="1" s="1"/>
  <c r="G137" i="3"/>
  <c r="B143" i="3" s="1"/>
  <c r="J21" i="1" s="1"/>
  <c r="F358" i="3" l="1"/>
  <c r="F359" i="3" s="1"/>
  <c r="F466" i="3"/>
  <c r="F467" i="3" s="1"/>
  <c r="G194" i="3"/>
  <c r="E197" i="3" s="1"/>
  <c r="F24" i="1" s="1"/>
  <c r="G463" i="3"/>
  <c r="D467" i="3" s="1"/>
  <c r="F39" i="1" s="1"/>
  <c r="D251" i="3"/>
  <c r="L27" i="1" s="1"/>
  <c r="G443" i="3"/>
  <c r="G300" i="3"/>
  <c r="G536" i="3"/>
  <c r="E539" i="3" s="1"/>
  <c r="F43" i="1" s="1"/>
  <c r="B538" i="3"/>
  <c r="G101" i="3"/>
  <c r="B107" i="3" s="1"/>
  <c r="J19" i="1" s="1"/>
  <c r="G122" i="3"/>
  <c r="G481" i="3"/>
  <c r="D485" i="3" s="1"/>
  <c r="E485" i="3"/>
  <c r="H40" i="1" s="1"/>
  <c r="C485" i="3"/>
  <c r="D430" i="3"/>
  <c r="C233" i="3"/>
  <c r="J26" i="1" s="1"/>
  <c r="C34" i="3"/>
  <c r="C35" i="3" s="1"/>
  <c r="F15" i="1" s="1"/>
  <c r="F196" i="3"/>
  <c r="F197" i="3" s="1"/>
  <c r="C358" i="3"/>
  <c r="C359" i="3" s="1"/>
  <c r="F33" i="1" s="1"/>
  <c r="C466" i="3"/>
  <c r="G427" i="3"/>
  <c r="C341" i="3"/>
  <c r="F32" i="1" s="1"/>
  <c r="B484" i="3"/>
  <c r="F304" i="3"/>
  <c r="F305" i="3" s="1"/>
  <c r="E160" i="3"/>
  <c r="E161" i="3" s="1"/>
  <c r="F22" i="1" s="1"/>
  <c r="D124" i="3"/>
  <c r="D125" i="3" s="1"/>
  <c r="F20" i="1" s="1"/>
  <c r="E35" i="3"/>
  <c r="J15" i="1" s="1"/>
  <c r="G337" i="3"/>
  <c r="G32" i="3"/>
  <c r="D34" i="3"/>
  <c r="G498" i="3"/>
  <c r="C503" i="3" s="1"/>
  <c r="G319" i="3"/>
  <c r="D323" i="3" s="1"/>
  <c r="J31" i="1" s="1"/>
  <c r="G248" i="3"/>
  <c r="E251" i="3" s="1"/>
  <c r="D27" i="1" s="1"/>
  <c r="E395" i="3"/>
  <c r="J35" i="1" s="1"/>
  <c r="AK15" i="1"/>
  <c r="AK16" i="1" s="1"/>
  <c r="G322" i="3"/>
  <c r="B232" i="3"/>
  <c r="B233" i="3" s="1"/>
  <c r="H26" i="1" s="1"/>
  <c r="G230" i="3"/>
  <c r="E233" i="3" s="1"/>
  <c r="D26" i="1" s="1"/>
  <c r="G173" i="3"/>
  <c r="B179" i="3" s="1"/>
  <c r="H23" i="1" s="1"/>
  <c r="C178" i="3"/>
  <c r="G355" i="3"/>
  <c r="G302" i="3"/>
  <c r="B358" i="3"/>
  <c r="D341" i="3"/>
  <c r="J32" i="1" s="1"/>
  <c r="G425" i="3"/>
  <c r="C430" i="3"/>
  <c r="AM15" i="1"/>
  <c r="D358" i="3"/>
  <c r="D359" i="3" s="1"/>
  <c r="H33" i="1" s="1"/>
  <c r="G156" i="3"/>
  <c r="C161" i="3" s="1"/>
  <c r="L22" i="1" s="1"/>
  <c r="G31" i="3"/>
  <c r="D35" i="3" s="1"/>
  <c r="H15" i="1" s="1"/>
  <c r="AL15" i="1" s="1"/>
  <c r="B34" i="3"/>
  <c r="G193" i="3"/>
  <c r="B196" i="3"/>
  <c r="E358" i="3"/>
  <c r="E359" i="3" s="1"/>
  <c r="F340" i="3"/>
  <c r="F341" i="3" s="1"/>
  <c r="D107" i="3"/>
  <c r="F19" i="1" s="1"/>
  <c r="G389" i="3"/>
  <c r="G88" i="3"/>
  <c r="F160" i="3"/>
  <c r="F161" i="3" s="1"/>
  <c r="D197" i="3"/>
  <c r="D24" i="1" s="1"/>
  <c r="E125" i="3"/>
  <c r="H20" i="1" s="1"/>
  <c r="G50" i="3"/>
  <c r="E53" i="3" s="1"/>
  <c r="J16" i="1" s="1"/>
  <c r="G464" i="3"/>
  <c r="E467" i="3" s="1"/>
  <c r="H39" i="1" s="1"/>
  <c r="C70" i="3"/>
  <c r="C71" i="3" s="1"/>
  <c r="D17" i="1" s="1"/>
  <c r="G65" i="3"/>
  <c r="G232" i="3"/>
  <c r="E304" i="3"/>
  <c r="E305" i="3" s="1"/>
  <c r="D521" i="3"/>
  <c r="D377" i="3"/>
  <c r="H34" i="1" s="1"/>
  <c r="C395" i="3"/>
  <c r="F35" i="1" s="1"/>
  <c r="C449" i="3"/>
  <c r="L38" i="1" s="1"/>
  <c r="AK17" i="1"/>
  <c r="AK18" i="1" s="1"/>
  <c r="B268" i="3"/>
  <c r="G264" i="3"/>
  <c r="C269" i="3" s="1"/>
  <c r="H28" i="1" s="1"/>
  <c r="B251" i="3"/>
  <c r="F27" i="1" s="1"/>
  <c r="G250" i="3"/>
  <c r="L43" i="1"/>
  <c r="D43" i="1"/>
  <c r="B413" i="3"/>
  <c r="G412" i="3"/>
  <c r="AJ14" i="1"/>
  <c r="AJ15" i="1" s="1"/>
  <c r="AJ16" i="1" s="1"/>
  <c r="B377" i="3"/>
  <c r="D34" i="1" s="1"/>
  <c r="B467" i="3"/>
  <c r="J39" i="1" s="1"/>
  <c r="C467" i="3"/>
  <c r="D39" i="1" s="1"/>
  <c r="B197" i="3"/>
  <c r="H24" i="1" s="1"/>
  <c r="D503" i="3"/>
  <c r="G500" i="3"/>
  <c r="E503" i="3" s="1"/>
  <c r="H41" i="1" s="1"/>
  <c r="G374" i="3"/>
  <c r="E377" i="3" s="1"/>
  <c r="J34" i="1" s="1"/>
  <c r="G520" i="3"/>
  <c r="B521" i="3"/>
  <c r="J42" i="1" s="1"/>
  <c r="L36" i="1"/>
  <c r="D36" i="1"/>
  <c r="B503" i="3"/>
  <c r="J41" i="1" s="1"/>
  <c r="G301" i="3"/>
  <c r="D305" i="3" s="1"/>
  <c r="J30" i="1" s="1"/>
  <c r="B304" i="3"/>
  <c r="G448" i="3"/>
  <c r="B449" i="3"/>
  <c r="G142" i="3"/>
  <c r="B71" i="3"/>
  <c r="L17" i="1" s="1"/>
  <c r="C377" i="3"/>
  <c r="F34" i="1" s="1"/>
  <c r="E521" i="3"/>
  <c r="F42" i="1" s="1"/>
  <c r="B124" i="3"/>
  <c r="G120" i="3"/>
  <c r="C125" i="3" s="1"/>
  <c r="L20" i="1" s="1"/>
  <c r="G340" i="3"/>
  <c r="B341" i="3"/>
  <c r="L35" i="1"/>
  <c r="R38" i="1"/>
  <c r="O33" i="1"/>
  <c r="B395" i="3"/>
  <c r="G394" i="3"/>
  <c r="G484" i="3"/>
  <c r="B485" i="3"/>
  <c r="J40" i="1" s="1"/>
  <c r="G286" i="3"/>
  <c r="D53" i="3"/>
  <c r="H16" i="1" s="1"/>
  <c r="B430" i="3"/>
  <c r="G426" i="3"/>
  <c r="C521" i="3"/>
  <c r="G212" i="3"/>
  <c r="E215" i="3" s="1"/>
  <c r="F25" i="1" s="1"/>
  <c r="B214" i="3"/>
  <c r="G299" i="3"/>
  <c r="C304" i="3"/>
  <c r="C305" i="3" s="1"/>
  <c r="H30" i="1" s="1"/>
  <c r="G157" i="3"/>
  <c r="D161" i="3" s="1"/>
  <c r="D22" i="1" s="1"/>
  <c r="B160" i="3"/>
  <c r="B539" i="3" l="1"/>
  <c r="H43" i="1" s="1"/>
  <c r="G538" i="3"/>
  <c r="D431" i="3"/>
  <c r="F37" i="1" s="1"/>
  <c r="F40" i="1"/>
  <c r="L40" i="1"/>
  <c r="G466" i="3"/>
  <c r="G196" i="3"/>
  <c r="G106" i="3"/>
  <c r="G358" i="3"/>
  <c r="B359" i="3"/>
  <c r="D38" i="1"/>
  <c r="G34" i="3"/>
  <c r="B35" i="3"/>
  <c r="L15" i="1" s="1"/>
  <c r="AN15" i="1" s="1"/>
  <c r="AN16" i="1" s="1"/>
  <c r="G70" i="3"/>
  <c r="AJ17" i="1"/>
  <c r="AJ18" i="1" s="1"/>
  <c r="AJ19" i="1" s="1"/>
  <c r="AJ20" i="1" s="1"/>
  <c r="AJ21" i="1" s="1"/>
  <c r="AM16" i="1"/>
  <c r="AM17" i="1" s="1"/>
  <c r="AM18" i="1" s="1"/>
  <c r="AM19" i="1" s="1"/>
  <c r="C431" i="3"/>
  <c r="L37" i="1" s="1"/>
  <c r="AK19" i="1"/>
  <c r="AK20" i="1" s="1"/>
  <c r="AK21" i="1" s="1"/>
  <c r="AK22" i="1" s="1"/>
  <c r="AK23" i="1" s="1"/>
  <c r="AK24" i="1" s="1"/>
  <c r="AK25" i="1" s="1"/>
  <c r="AK26" i="1" s="1"/>
  <c r="AK27" i="1" s="1"/>
  <c r="G178" i="3"/>
  <c r="C179" i="3"/>
  <c r="L23" i="1" s="1"/>
  <c r="G52" i="3"/>
  <c r="G502" i="3"/>
  <c r="D42" i="1"/>
  <c r="L42" i="1"/>
  <c r="D37" i="1"/>
  <c r="B269" i="3"/>
  <c r="F28" i="1" s="1"/>
  <c r="G268" i="3"/>
  <c r="B431" i="3"/>
  <c r="G430" i="3"/>
  <c r="G214" i="3"/>
  <c r="B215" i="3"/>
  <c r="H25" i="1" s="1"/>
  <c r="F7" i="1" s="1"/>
  <c r="J7" i="1" s="1"/>
  <c r="AN17" i="1"/>
  <c r="AN18" i="1" s="1"/>
  <c r="AN19" i="1" s="1"/>
  <c r="AN20" i="1" s="1"/>
  <c r="AN21" i="1" s="1"/>
  <c r="AN22" i="1" s="1"/>
  <c r="AN23" i="1" s="1"/>
  <c r="AN24" i="1" s="1"/>
  <c r="AN25" i="1" s="1"/>
  <c r="AN26" i="1" s="1"/>
  <c r="AN27" i="1" s="1"/>
  <c r="AN28" i="1" s="1"/>
  <c r="AN29" i="1" s="1"/>
  <c r="G160" i="3"/>
  <c r="B161" i="3"/>
  <c r="J22" i="1" s="1"/>
  <c r="B125" i="3"/>
  <c r="J20" i="1" s="1"/>
  <c r="G124" i="3"/>
  <c r="B305" i="3"/>
  <c r="G304" i="3"/>
  <c r="AJ22" i="1"/>
  <c r="AJ23" i="1" s="1"/>
  <c r="AJ24" i="1" s="1"/>
  <c r="AJ25" i="1" s="1"/>
  <c r="AJ26" i="1" s="1"/>
  <c r="AJ27" i="1" s="1"/>
  <c r="AJ28" i="1" s="1"/>
  <c r="AJ29" i="1" s="1"/>
  <c r="AJ30" i="1" s="1"/>
  <c r="AJ31" i="1" s="1"/>
  <c r="AL16" i="1"/>
  <c r="AL17" i="1" s="1"/>
  <c r="AL18" i="1" s="1"/>
  <c r="AL19" i="1" s="1"/>
  <c r="AL20" i="1" s="1"/>
  <c r="AL21" i="1" s="1"/>
  <c r="AL22" i="1" s="1"/>
  <c r="AL23" i="1" s="1"/>
  <c r="AL24" i="1" s="1"/>
  <c r="O38" i="1"/>
  <c r="R43" i="1"/>
  <c r="O43" i="1" s="1"/>
  <c r="L32" i="1"/>
  <c r="D32" i="1"/>
  <c r="L41" i="1"/>
  <c r="D41" i="1"/>
  <c r="G376" i="3"/>
  <c r="D33" i="1" l="1"/>
  <c r="F5" i="1" s="1"/>
  <c r="J5" i="1" s="1"/>
  <c r="L33" i="1"/>
  <c r="AM20" i="1"/>
  <c r="AM21" i="1" s="1"/>
  <c r="F8" i="1"/>
  <c r="J8" i="1" s="1"/>
  <c r="AL25" i="1"/>
  <c r="AL26" i="1" s="1"/>
  <c r="AL27" i="1" s="1"/>
  <c r="AL28" i="1" s="1"/>
  <c r="AL29" i="1" s="1"/>
  <c r="AL30" i="1" s="1"/>
  <c r="AL31" i="1" s="1"/>
  <c r="AL32" i="1" s="1"/>
  <c r="AL33" i="1" s="1"/>
  <c r="AK28" i="1"/>
  <c r="AK29" i="1" s="1"/>
  <c r="AJ32" i="1"/>
  <c r="L30" i="1"/>
  <c r="F30" i="1"/>
  <c r="F6" i="1" s="1"/>
  <c r="J6" i="1" s="1"/>
  <c r="AM22" i="1"/>
  <c r="AM23" i="1" s="1"/>
  <c r="AM24" i="1" s="1"/>
  <c r="AM25" i="1" s="1"/>
  <c r="AM26" i="1" s="1"/>
  <c r="AM27" i="1" s="1"/>
  <c r="AM28" i="1" s="1"/>
  <c r="AM29" i="1" s="1"/>
  <c r="AM30" i="1" s="1"/>
  <c r="AM31" i="1" s="1"/>
  <c r="AM32" i="1" s="1"/>
  <c r="AM33" i="1" s="1"/>
  <c r="AJ33" i="1" l="1"/>
  <c r="AK30" i="1"/>
  <c r="AK31" i="1" s="1"/>
  <c r="AK32" i="1" s="1"/>
  <c r="AK33" i="1" s="1"/>
  <c r="AN30" i="1"/>
  <c r="AN31" i="1" s="1"/>
  <c r="AN32" i="1" s="1"/>
  <c r="AN33" i="1" s="1"/>
  <c r="F9" i="1"/>
  <c r="J9" i="1" s="1"/>
</calcChain>
</file>

<file path=xl/sharedStrings.xml><?xml version="1.0" encoding="utf-8"?>
<sst xmlns="http://schemas.openxmlformats.org/spreadsheetml/2006/main" count="790" uniqueCount="217">
  <si>
    <t>Oost</t>
  </si>
  <si>
    <t>Zuid</t>
  </si>
  <si>
    <t>West</t>
  </si>
  <si>
    <t>Noord</t>
  </si>
  <si>
    <t>Punten</t>
  </si>
  <si>
    <t>Score</t>
  </si>
  <si>
    <t>Spel 1</t>
  </si>
  <si>
    <t>Spel</t>
  </si>
  <si>
    <t>Spel 2</t>
  </si>
  <si>
    <t>Spel 3</t>
  </si>
  <si>
    <t>wind</t>
  </si>
  <si>
    <t>speler:</t>
  </si>
  <si>
    <t>wi:</t>
  </si>
  <si>
    <t>mji:</t>
  </si>
  <si>
    <t>punten:</t>
  </si>
  <si>
    <t>ontvangen:</t>
  </si>
  <si>
    <t>betalen:</t>
  </si>
  <si>
    <t>score:</t>
  </si>
  <si>
    <t>Spel 4</t>
  </si>
  <si>
    <t>Spel 5</t>
  </si>
  <si>
    <t>Spel 6</t>
  </si>
  <si>
    <t>Spel 7</t>
  </si>
  <si>
    <t>Spel 8</t>
  </si>
  <si>
    <t>Spel 9</t>
  </si>
  <si>
    <t>Spel 10</t>
  </si>
  <si>
    <t>Spel 11</t>
  </si>
  <si>
    <t>Spel 12</t>
  </si>
  <si>
    <t>Spel 13</t>
  </si>
  <si>
    <t>Spel 14</t>
  </si>
  <si>
    <t>Spel 15</t>
  </si>
  <si>
    <t>Spel 16</t>
  </si>
  <si>
    <t>Spel 17</t>
  </si>
  <si>
    <t>Spel 18</t>
  </si>
  <si>
    <t>Spel 19</t>
  </si>
  <si>
    <t>Spel 20</t>
  </si>
  <si>
    <t>Spel 21</t>
  </si>
  <si>
    <t>Naam</t>
  </si>
  <si>
    <t>Wind</t>
  </si>
  <si>
    <t>Mahjong</t>
  </si>
  <si>
    <t>Heersende</t>
  </si>
  <si>
    <t>Hoogste score</t>
  </si>
  <si>
    <t>Aantal spellen</t>
  </si>
  <si>
    <t>Gemiddel-de score</t>
  </si>
  <si>
    <t>Oostenwind</t>
  </si>
  <si>
    <t>Verdubbelingen</t>
  </si>
  <si>
    <t>3 pungs op stok</t>
  </si>
  <si>
    <t>3 kongs op stok</t>
  </si>
  <si>
    <t>4 kongs</t>
  </si>
  <si>
    <t>1 kleur en troefstenen</t>
  </si>
  <si>
    <t>3 pungs winden - paar winden</t>
  </si>
  <si>
    <t>2 pungs draken - paar draken</t>
  </si>
  <si>
    <t>4 pungs op stok</t>
  </si>
  <si>
    <t>1-2-3-4-5-6-7-8-9 F-C-P + paar winden</t>
  </si>
  <si>
    <t>1-2-3-4-5-6-7 E-S-W-N F-C-P</t>
  </si>
  <si>
    <t>4 pungs winden + 1 paar</t>
  </si>
  <si>
    <t>Tweelingen</t>
  </si>
  <si>
    <t>Uit</t>
  </si>
  <si>
    <t>Aan</t>
  </si>
  <si>
    <t>Aantal punten</t>
  </si>
  <si>
    <t>wi</t>
  </si>
  <si>
    <t>wind indicator</t>
  </si>
  <si>
    <t>mji</t>
  </si>
  <si>
    <t>mahjong indicator</t>
  </si>
  <si>
    <t>vi</t>
  </si>
  <si>
    <t>verdubbelingindicator voor Oost</t>
  </si>
  <si>
    <t>vi:</t>
  </si>
  <si>
    <t>Verdubbelingstabel</t>
  </si>
  <si>
    <t>si</t>
  </si>
  <si>
    <t>stoelindicator</t>
  </si>
  <si>
    <t>ri</t>
  </si>
  <si>
    <t>reserve indicator</t>
  </si>
  <si>
    <t>Dromer</t>
  </si>
  <si>
    <t>Stoelen</t>
  </si>
  <si>
    <t>Remise</t>
  </si>
  <si>
    <t>Wacht</t>
  </si>
  <si>
    <t>si:</t>
  </si>
  <si>
    <t>ri:</t>
  </si>
  <si>
    <t>ok</t>
  </si>
  <si>
    <t>dromer</t>
  </si>
  <si>
    <t xml:space="preserve">si: </t>
  </si>
  <si>
    <t>Stoel</t>
  </si>
  <si>
    <t>indicator Oost</t>
  </si>
  <si>
    <t>Spel 22</t>
  </si>
  <si>
    <t>Spel 23</t>
  </si>
  <si>
    <t>Spel 24</t>
  </si>
  <si>
    <t>Spel 25</t>
  </si>
  <si>
    <t>Spel 26</t>
  </si>
  <si>
    <t>Spel 27</t>
  </si>
  <si>
    <t>Spel 28</t>
  </si>
  <si>
    <t>Spel 29</t>
  </si>
  <si>
    <t>Spel 30</t>
  </si>
  <si>
    <t>INSTRUCTIES: Vul de namen van alle vijf spelers in de kolom 'Naam'. Vul de punten behaald door elke speler in de kolom 'Punten' en selecteer de speler die Mahjong heeft in de kolom 'Mahjong door'. Het programma berekent de score, de heersende wind en welke speler Oost is!</t>
  </si>
  <si>
    <t>3 pungs draken + 2 combinaties</t>
  </si>
  <si>
    <t xml:space="preserve">     </t>
  </si>
  <si>
    <t>Mahjongs</t>
  </si>
  <si>
    <t>Veroor-zaakt</t>
  </si>
  <si>
    <t>Zelf gepakt</t>
  </si>
  <si>
    <t>door</t>
  </si>
  <si>
    <t>Veroorzaakt</t>
  </si>
  <si>
    <t>MAHJONG PUNTENCALCULATOR NTS</t>
  </si>
  <si>
    <t>Automatisch verdubbelen</t>
  </si>
  <si>
    <t>Toernooi modus</t>
  </si>
  <si>
    <t>Toernooimodus</t>
  </si>
  <si>
    <t>Speler 1</t>
  </si>
  <si>
    <t>Speler 2</t>
  </si>
  <si>
    <t>Speler 3</t>
  </si>
  <si>
    <t>Speler 4</t>
  </si>
  <si>
    <t>Speler 5</t>
  </si>
  <si>
    <t>Totaal</t>
  </si>
  <si>
    <t>Met remise</t>
  </si>
  <si>
    <t>Voortschrijdende score</t>
  </si>
  <si>
    <t>Voorbeeld</t>
  </si>
  <si>
    <t>Open</t>
  </si>
  <si>
    <t>Op stok</t>
  </si>
  <si>
    <t>Wachtend</t>
  </si>
  <si>
    <t>Alle spelers</t>
  </si>
  <si>
    <t>Chow</t>
  </si>
  <si>
    <t>B123</t>
  </si>
  <si>
    <t>Limietspelen</t>
  </si>
  <si>
    <t>onregelmatig</t>
  </si>
  <si>
    <t>Negen poorten</t>
  </si>
  <si>
    <t>1-1-1 2-3-4-5-6-7-8 9-9-9 + 1 dubbele</t>
  </si>
  <si>
    <t>w 1000</t>
  </si>
  <si>
    <t>m 2000</t>
  </si>
  <si>
    <t>Pung</t>
  </si>
  <si>
    <t>B222</t>
  </si>
  <si>
    <t>Dertien wezen</t>
  </si>
  <si>
    <t>B19 T19 K19 EWSN GRP + 1 dubbele</t>
  </si>
  <si>
    <t>Pung edelstenen</t>
  </si>
  <si>
    <t>B999 of EEE</t>
  </si>
  <si>
    <t>Windenslang</t>
  </si>
  <si>
    <t>1-2-3-4-5-6-7-8-9 E-S-W-N + 1 dubbele</t>
  </si>
  <si>
    <t>w 500</t>
  </si>
  <si>
    <t>m 1000</t>
  </si>
  <si>
    <t>Kong</t>
  </si>
  <si>
    <t>K3333</t>
  </si>
  <si>
    <t>Drakenslang</t>
  </si>
  <si>
    <t>Kong edelstenen</t>
  </si>
  <si>
    <t>K9999 of SSSS</t>
  </si>
  <si>
    <t>Hof van peking</t>
  </si>
  <si>
    <t>Paar eigen wind</t>
  </si>
  <si>
    <t>NN</t>
  </si>
  <si>
    <t>regelmatig</t>
  </si>
  <si>
    <t>Vier winden (b)</t>
  </si>
  <si>
    <t>Paar heersende wind</t>
  </si>
  <si>
    <t>EE</t>
  </si>
  <si>
    <t>Drie draken (b)</t>
  </si>
  <si>
    <t>Paar draken</t>
  </si>
  <si>
    <t>RR</t>
  </si>
  <si>
    <t>Kronkelende slang</t>
  </si>
  <si>
    <t>1-1-1 2-2 3-4-5 6-7-8 9-9-9 (b)</t>
  </si>
  <si>
    <t>Pung of kong eigen wind</t>
  </si>
  <si>
    <t>1x</t>
  </si>
  <si>
    <t>1-1-1 2-3-4 5-5 6-7-8 9-9-9 (b)</t>
  </si>
  <si>
    <t>Pung of kong heersende wind</t>
  </si>
  <si>
    <t>1-1-1 2-3-4 5-6-7 8-8 9-9-9 (b)</t>
  </si>
  <si>
    <t>Pung of kong draken</t>
  </si>
  <si>
    <t>Jade spel</t>
  </si>
  <si>
    <t>Alleen groene stenen (a) (b)</t>
  </si>
  <si>
    <t>Kop en staart</t>
  </si>
  <si>
    <t>Alleen hoekstenen (b)</t>
  </si>
  <si>
    <t>2x</t>
  </si>
  <si>
    <t>4 kongs op stok + 1 paar</t>
  </si>
  <si>
    <t>(b)</t>
  </si>
  <si>
    <t>Spel van de hemel</t>
  </si>
  <si>
    <t>Oost wint meteen van stok</t>
  </si>
  <si>
    <t>3x</t>
  </si>
  <si>
    <t>Spel van de aarde</t>
  </si>
  <si>
    <t>Winnen met de 1e weggelegde steen</t>
  </si>
  <si>
    <t>Schoon spel</t>
  </si>
  <si>
    <t>4x</t>
  </si>
  <si>
    <t>5x</t>
  </si>
  <si>
    <t>6x</t>
  </si>
  <si>
    <t>Alleen edelstenen</t>
  </si>
  <si>
    <t>Dubbelschoon spel</t>
  </si>
  <si>
    <t>Hoekstenen van 1 kleur en troefstenen</t>
  </si>
  <si>
    <t>Zuiver spel</t>
  </si>
  <si>
    <t>Alles 1 kleur</t>
  </si>
  <si>
    <t>Alleen troefstenen</t>
  </si>
  <si>
    <t>Winnaar</t>
  </si>
  <si>
    <t>Laatste steen voor remise, zelf gepakt</t>
  </si>
  <si>
    <t>Winnen van de bodem van de zee</t>
  </si>
  <si>
    <t>Laatste steen voor remise, zelf gepakt, kringen 1</t>
  </si>
  <si>
    <t>De maan van de bodem van de zee vissen</t>
  </si>
  <si>
    <t>Winnen met extra steen na kong</t>
  </si>
  <si>
    <t>Kong met bloeiende bloemen</t>
  </si>
  <si>
    <t>Winnen met extra steen na kong, kringen 5</t>
  </si>
  <si>
    <t>De pruimenbloesem van het dak plukken</t>
  </si>
  <si>
    <t>Winnen met geroofde steen</t>
  </si>
  <si>
    <t>Kongroof</t>
  </si>
  <si>
    <t>Kong-op-kong</t>
  </si>
  <si>
    <t>Alleen chows</t>
  </si>
  <si>
    <t>Alleen pungs</t>
  </si>
  <si>
    <t>Pure eenvoud</t>
  </si>
  <si>
    <t>Alleen eenvoudige stenen</t>
  </si>
  <si>
    <t>Kleine vier winden</t>
  </si>
  <si>
    <t>Kleine drie draken</t>
  </si>
  <si>
    <t>Verborgen spel</t>
  </si>
  <si>
    <t>Alle stenen op stok, laatste steen zelf gepakt</t>
  </si>
  <si>
    <t>Winnende steen voltooit paar</t>
  </si>
  <si>
    <t>Winnende steen enig mogelijke plaats</t>
  </si>
  <si>
    <t>Winnende steen van muur gepakt</t>
  </si>
  <si>
    <t>Vogel eet cake</t>
  </si>
  <si>
    <t>Mahjong met paar van B1 op stok en K1 gepakt</t>
  </si>
  <si>
    <t>Tweelingen van 7 willekeurige paren</t>
  </si>
  <si>
    <t>w 125</t>
  </si>
  <si>
    <t>m 250</t>
  </si>
  <si>
    <t>Schone tweelingen van 7 paren 1 kleur (of willekeurige hoekstenen) en troefstenen</t>
  </si>
  <si>
    <t>w 250</t>
  </si>
  <si>
    <t>m 500</t>
  </si>
  <si>
    <t>Zeer schone tweelingen van 7 paren 1 kleur hoekstenen en troefstenen</t>
  </si>
  <si>
    <t>Zuivere tweelingen van 7 paren van 1 kleur</t>
  </si>
  <si>
    <t>Tweelingen van 7 paren troefstenen</t>
  </si>
  <si>
    <t xml:space="preserve"> w 1000</t>
  </si>
  <si>
    <t>(a)</t>
  </si>
  <si>
    <t>Groene stenen zijn Bamboe 2, 3, 4, 6 en 8 en Groene draken</t>
  </si>
  <si>
    <t>Elk limietspel moet gesloten gespeeld worden, behalve de spellen gemarkeerd met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</si>
</sst>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 mmmm\ yyyy;@"/>
  </numFmts>
  <fonts count="15" x14ac:knownFonts="1">
    <font>
      <sz val="11"/>
      <color theme="1"/>
      <name val="Calibri"/>
      <family val="2"/>
      <scheme val="minor"/>
    </font>
    <font>
      <i/>
      <sz val="9"/>
      <color indexed="8"/>
      <name val="Calibri"/>
      <family val="2"/>
    </font>
    <font>
      <b/>
      <sz val="11"/>
      <color theme="1"/>
      <name val="Calibri"/>
      <family val="2"/>
      <scheme val="minor"/>
    </font>
    <font>
      <i/>
      <sz val="10"/>
      <color theme="1"/>
      <name val="Calibri"/>
      <family val="2"/>
      <scheme val="minor"/>
    </font>
    <font>
      <sz val="10"/>
      <color theme="1"/>
      <name val="Calibri"/>
      <family val="2"/>
      <scheme val="minor"/>
    </font>
    <font>
      <b/>
      <i/>
      <sz val="10"/>
      <color theme="1"/>
      <name val="Calibri"/>
      <family val="2"/>
      <scheme val="minor"/>
    </font>
    <font>
      <sz val="12"/>
      <color theme="1"/>
      <name val="Calibri"/>
      <family val="2"/>
      <scheme val="minor"/>
    </font>
    <font>
      <b/>
      <sz val="12"/>
      <color theme="1"/>
      <name val="Calibri"/>
      <family val="2"/>
      <scheme val="minor"/>
    </font>
    <font>
      <i/>
      <sz val="11"/>
      <color theme="0"/>
      <name val="Calibri"/>
      <family val="2"/>
      <scheme val="minor"/>
    </font>
    <font>
      <i/>
      <sz val="9"/>
      <color theme="1"/>
      <name val="Calibri"/>
      <family val="2"/>
      <scheme val="minor"/>
    </font>
    <font>
      <b/>
      <i/>
      <sz val="9"/>
      <color theme="1"/>
      <name val="Calibri"/>
      <family val="2"/>
      <scheme val="minor"/>
    </font>
    <font>
      <b/>
      <i/>
      <sz val="14"/>
      <color theme="4" tint="-0.249977111117893"/>
      <name val="Calibri"/>
      <family val="2"/>
      <scheme val="minor"/>
    </font>
    <font>
      <b/>
      <sz val="9"/>
      <color theme="1"/>
      <name val="Calibri"/>
      <family val="2"/>
      <scheme val="minor"/>
    </font>
    <font>
      <sz val="9"/>
      <color theme="1"/>
      <name val="Calibri"/>
      <family val="2"/>
      <scheme val="minor"/>
    </font>
    <font>
      <b/>
      <sz val="9"/>
      <color theme="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4" tint="0.79998168889431442"/>
        <bgColor theme="0"/>
      </patternFill>
    </fill>
    <fill>
      <patternFill patternType="solid">
        <fgColor theme="2"/>
        <bgColor indexed="64"/>
      </patternFill>
    </fill>
    <fill>
      <patternFill patternType="solid">
        <fgColor theme="3" tint="0.59996337778862885"/>
        <bgColor indexed="64"/>
      </patternFill>
    </fill>
    <fill>
      <patternFill patternType="solid">
        <fgColor theme="9" tint="0.39994506668294322"/>
        <bgColor indexed="64"/>
      </patternFill>
    </fill>
    <fill>
      <patternFill patternType="solid">
        <fgColor theme="9" tint="-0.24994659260841701"/>
        <bgColor indexed="64"/>
      </patternFill>
    </fill>
    <fill>
      <patternFill patternType="solid">
        <fgColor theme="3" tint="-0.24994659260841701"/>
        <bgColor indexed="64"/>
      </patternFill>
    </fill>
  </fills>
  <borders count="28">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75">
    <xf numFmtId="0" fontId="0" fillId="0" borderId="0" xfId="0"/>
    <xf numFmtId="3" fontId="0" fillId="0" borderId="0" xfId="0" applyNumberFormat="1"/>
    <xf numFmtId="0" fontId="0" fillId="0" borderId="0" xfId="0" applyProtection="1">
      <protection hidden="1"/>
    </xf>
    <xf numFmtId="0" fontId="3" fillId="0" borderId="0" xfId="0" applyFont="1" applyProtection="1">
      <protection hidden="1"/>
    </xf>
    <xf numFmtId="3" fontId="0" fillId="0" borderId="1" xfId="0" applyNumberFormat="1" applyBorder="1" applyProtection="1">
      <protection locked="0"/>
    </xf>
    <xf numFmtId="3" fontId="0" fillId="0" borderId="2" xfId="0" applyNumberFormat="1" applyBorder="1" applyProtection="1">
      <protection locked="0"/>
    </xf>
    <xf numFmtId="3" fontId="0" fillId="0" borderId="3" xfId="0" applyNumberFormat="1" applyBorder="1" applyProtection="1">
      <protection locked="0"/>
    </xf>
    <xf numFmtId="0" fontId="0" fillId="0" borderId="1" xfId="0" applyBorder="1" applyProtection="1">
      <protection locked="0"/>
    </xf>
    <xf numFmtId="0" fontId="0" fillId="0" borderId="2" xfId="0" applyBorder="1" applyProtection="1">
      <protection locked="0"/>
    </xf>
    <xf numFmtId="0" fontId="4" fillId="0" borderId="0" xfId="0" applyFont="1"/>
    <xf numFmtId="3" fontId="0" fillId="2" borderId="5" xfId="0" applyNumberFormat="1" applyFill="1" applyBorder="1" applyAlignment="1" applyProtection="1">
      <alignment horizontal="right" wrapText="1"/>
      <protection locked="0"/>
    </xf>
    <xf numFmtId="3" fontId="0" fillId="2" borderId="6" xfId="0" applyNumberFormat="1" applyFill="1" applyBorder="1" applyAlignment="1" applyProtection="1">
      <alignment horizontal="right" wrapText="1"/>
      <protection locked="0"/>
    </xf>
    <xf numFmtId="3" fontId="0" fillId="3" borderId="7" xfId="0" applyNumberFormat="1" applyFill="1" applyBorder="1" applyAlignment="1">
      <alignment horizontal="right" wrapText="1"/>
    </xf>
    <xf numFmtId="0" fontId="6" fillId="0" borderId="0" xfId="0" applyFont="1"/>
    <xf numFmtId="0" fontId="7" fillId="4" borderId="0" xfId="0" applyFont="1" applyFill="1"/>
    <xf numFmtId="0" fontId="7" fillId="5" borderId="0" xfId="0" applyFont="1" applyFill="1"/>
    <xf numFmtId="3" fontId="6" fillId="0" borderId="4" xfId="0" applyNumberFormat="1" applyFont="1" applyBorder="1"/>
    <xf numFmtId="0" fontId="0" fillId="0" borderId="8" xfId="0" applyBorder="1" applyProtection="1">
      <protection locked="0"/>
    </xf>
    <xf numFmtId="0" fontId="3" fillId="0" borderId="0" xfId="0" applyFont="1" applyAlignment="1">
      <alignment horizontal="left" wrapText="1"/>
    </xf>
    <xf numFmtId="0" fontId="0" fillId="0" borderId="0" xfId="0" applyAlignment="1">
      <alignment wrapText="1"/>
    </xf>
    <xf numFmtId="0" fontId="3" fillId="0" borderId="7" xfId="0" applyFont="1" applyBorder="1" applyAlignment="1">
      <alignment horizontal="right" wrapText="1"/>
    </xf>
    <xf numFmtId="0" fontId="0" fillId="3" borderId="1" xfId="0" applyFill="1" applyBorder="1"/>
    <xf numFmtId="3" fontId="2" fillId="3" borderId="1" xfId="0" applyNumberFormat="1" applyFont="1" applyFill="1" applyBorder="1"/>
    <xf numFmtId="3" fontId="0" fillId="3" borderId="1" xfId="0" applyNumberFormat="1" applyFill="1" applyBorder="1"/>
    <xf numFmtId="0" fontId="0" fillId="0" borderId="0" xfId="0" applyAlignment="1">
      <alignment horizontal="left"/>
    </xf>
    <xf numFmtId="0" fontId="0" fillId="3" borderId="2" xfId="0" applyFill="1" applyBorder="1"/>
    <xf numFmtId="3" fontId="2" fillId="3" borderId="2" xfId="0" applyNumberFormat="1" applyFont="1" applyFill="1" applyBorder="1"/>
    <xf numFmtId="3" fontId="0" fillId="3" borderId="2" xfId="0" applyNumberFormat="1" applyFill="1" applyBorder="1"/>
    <xf numFmtId="3" fontId="2" fillId="3" borderId="8" xfId="0" applyNumberFormat="1" applyFont="1" applyFill="1" applyBorder="1"/>
    <xf numFmtId="0" fontId="0" fillId="3" borderId="8" xfId="0" applyFill="1" applyBorder="1"/>
    <xf numFmtId="3" fontId="0" fillId="3" borderId="8" xfId="0" applyNumberFormat="1" applyFill="1" applyBorder="1"/>
    <xf numFmtId="0" fontId="0" fillId="3" borderId="7" xfId="0" applyFill="1" applyBorder="1"/>
    <xf numFmtId="3" fontId="0" fillId="3" borderId="7" xfId="0" applyNumberFormat="1" applyFill="1" applyBorder="1"/>
    <xf numFmtId="0" fontId="3" fillId="0" borderId="9" xfId="0" applyFont="1" applyBorder="1"/>
    <xf numFmtId="0" fontId="3" fillId="0" borderId="0" xfId="0" applyFont="1"/>
    <xf numFmtId="0" fontId="3" fillId="0" borderId="3" xfId="0" applyFont="1" applyBorder="1" applyAlignment="1">
      <alignment horizontal="right"/>
    </xf>
    <xf numFmtId="0" fontId="3" fillId="0" borderId="3" xfId="0" applyFont="1" applyBorder="1"/>
    <xf numFmtId="3" fontId="0" fillId="6" borderId="1" xfId="0" applyNumberFormat="1" applyFill="1" applyBorder="1"/>
    <xf numFmtId="3" fontId="0" fillId="3" borderId="1" xfId="0" applyNumberFormat="1" applyFill="1" applyBorder="1" applyAlignment="1">
      <alignment horizontal="right"/>
    </xf>
    <xf numFmtId="0" fontId="3" fillId="0" borderId="2" xfId="0" applyFont="1" applyBorder="1"/>
    <xf numFmtId="3" fontId="0" fillId="3" borderId="2" xfId="0" applyNumberFormat="1" applyFill="1" applyBorder="1" applyAlignment="1">
      <alignment horizontal="right"/>
    </xf>
    <xf numFmtId="3" fontId="0" fillId="0" borderId="2" xfId="0" applyNumberFormat="1" applyBorder="1"/>
    <xf numFmtId="3" fontId="0" fillId="6" borderId="2" xfId="0" applyNumberFormat="1" applyFill="1" applyBorder="1"/>
    <xf numFmtId="3" fontId="0" fillId="3" borderId="3" xfId="0" applyNumberFormat="1" applyFill="1" applyBorder="1"/>
    <xf numFmtId="3" fontId="0" fillId="6" borderId="3" xfId="0" applyNumberFormat="1" applyFill="1" applyBorder="1"/>
    <xf numFmtId="3" fontId="0" fillId="3" borderId="3" xfId="0" applyNumberFormat="1" applyFill="1" applyBorder="1" applyAlignment="1">
      <alignment horizontal="right"/>
    </xf>
    <xf numFmtId="0" fontId="0" fillId="3" borderId="3" xfId="0" applyFill="1" applyBorder="1"/>
    <xf numFmtId="3" fontId="0" fillId="2" borderId="3" xfId="0" applyNumberFormat="1" applyFill="1" applyBorder="1" applyProtection="1">
      <protection locked="0"/>
    </xf>
    <xf numFmtId="0" fontId="0" fillId="0" borderId="0" xfId="0" applyProtection="1">
      <protection locked="0"/>
    </xf>
    <xf numFmtId="0" fontId="3" fillId="0" borderId="7" xfId="0" applyFont="1" applyBorder="1" applyAlignment="1">
      <alignment horizontal="right"/>
    </xf>
    <xf numFmtId="0" fontId="0" fillId="0" borderId="10" xfId="0" applyBorder="1" applyAlignment="1">
      <alignment wrapText="1"/>
    </xf>
    <xf numFmtId="0" fontId="8" fillId="2" borderId="7" xfId="0" applyFont="1" applyFill="1" applyBorder="1" applyAlignment="1" applyProtection="1">
      <alignment horizontal="center" vertical="center" wrapText="1"/>
      <protection locked="0"/>
    </xf>
    <xf numFmtId="0" fontId="9" fillId="3" borderId="11" xfId="0" applyFont="1" applyFill="1" applyBorder="1" applyAlignment="1">
      <alignment wrapText="1"/>
    </xf>
    <xf numFmtId="0" fontId="10" fillId="0" borderId="10" xfId="0" applyFont="1" applyBorder="1" applyAlignment="1">
      <alignment vertical="center"/>
    </xf>
    <xf numFmtId="0" fontId="10" fillId="0" borderId="0" xfId="0" applyFont="1" applyAlignment="1">
      <alignment vertical="center"/>
    </xf>
    <xf numFmtId="0" fontId="1" fillId="2" borderId="0" xfId="0" applyFont="1" applyFill="1" applyAlignment="1">
      <alignment horizontal="right" vertical="center"/>
    </xf>
    <xf numFmtId="0" fontId="9" fillId="3" borderId="12" xfId="0" applyFont="1" applyFill="1" applyBorder="1"/>
    <xf numFmtId="0" fontId="9" fillId="3" borderId="7" xfId="0" applyFont="1" applyFill="1" applyBorder="1" applyAlignment="1">
      <alignment wrapText="1"/>
    </xf>
    <xf numFmtId="0" fontId="12" fillId="7" borderId="13" xfId="0" applyFont="1" applyFill="1" applyBorder="1"/>
    <xf numFmtId="0" fontId="12" fillId="7" borderId="15" xfId="0" applyFont="1" applyFill="1" applyBorder="1"/>
    <xf numFmtId="0" fontId="12" fillId="7" borderId="14" xfId="0" applyFont="1" applyFill="1" applyBorder="1"/>
    <xf numFmtId="0" fontId="12" fillId="7" borderId="7" xfId="0" applyFont="1" applyFill="1" applyBorder="1" applyAlignment="1">
      <alignment horizontal="right"/>
    </xf>
    <xf numFmtId="0" fontId="13" fillId="0" borderId="0" xfId="0" applyFont="1"/>
    <xf numFmtId="0" fontId="12" fillId="7" borderId="7" xfId="0" applyFont="1" applyFill="1" applyBorder="1"/>
    <xf numFmtId="0" fontId="13" fillId="0" borderId="13" xfId="0" applyFont="1" applyBorder="1" applyAlignment="1">
      <alignment vertical="top"/>
    </xf>
    <xf numFmtId="0" fontId="12" fillId="0" borderId="14" xfId="0" applyFont="1" applyBorder="1" applyAlignment="1">
      <alignment vertical="top"/>
    </xf>
    <xf numFmtId="0" fontId="13" fillId="0" borderId="14" xfId="0" applyFont="1" applyBorder="1" applyAlignment="1">
      <alignment vertical="top"/>
    </xf>
    <xf numFmtId="0" fontId="12" fillId="0" borderId="15" xfId="0" applyFont="1" applyBorder="1" applyAlignment="1">
      <alignment vertical="top"/>
    </xf>
    <xf numFmtId="0" fontId="13" fillId="0" borderId="7" xfId="0" applyFont="1" applyBorder="1"/>
    <xf numFmtId="0" fontId="12" fillId="0" borderId="7" xfId="0" applyFont="1" applyBorder="1"/>
    <xf numFmtId="0" fontId="13" fillId="0" borderId="13" xfId="0" applyFont="1" applyBorder="1" applyAlignment="1">
      <alignment vertical="top" wrapText="1"/>
    </xf>
    <xf numFmtId="0" fontId="13" fillId="0" borderId="14" xfId="0" applyFont="1" applyBorder="1"/>
    <xf numFmtId="0" fontId="13" fillId="0" borderId="14" xfId="0" applyFont="1" applyBorder="1" applyAlignment="1">
      <alignment vertical="top" wrapText="1"/>
    </xf>
    <xf numFmtId="0" fontId="13" fillId="0" borderId="7" xfId="0" applyFont="1" applyBorder="1" applyAlignment="1">
      <alignment horizontal="right"/>
    </xf>
    <xf numFmtId="0" fontId="12" fillId="0" borderId="7" xfId="0" applyFont="1" applyBorder="1" applyAlignment="1">
      <alignment horizontal="right"/>
    </xf>
    <xf numFmtId="0" fontId="13" fillId="0" borderId="15" xfId="0" applyFont="1" applyBorder="1" applyAlignment="1">
      <alignment horizontal="right"/>
    </xf>
    <xf numFmtId="0" fontId="12" fillId="0" borderId="14" xfId="0" applyFont="1" applyBorder="1" applyAlignment="1">
      <alignment vertical="top" wrapText="1"/>
    </xf>
    <xf numFmtId="0" fontId="13" fillId="0" borderId="15" xfId="0" applyFont="1" applyBorder="1" applyAlignment="1">
      <alignment horizontal="right" vertical="top"/>
    </xf>
    <xf numFmtId="0" fontId="13" fillId="0" borderId="14" xfId="0" quotePrefix="1" applyFont="1" applyBorder="1" applyAlignment="1">
      <alignment vertical="top" wrapText="1"/>
    </xf>
    <xf numFmtId="0" fontId="13" fillId="0" borderId="14" xfId="0" applyFont="1" applyBorder="1" applyAlignment="1">
      <alignment horizontal="left" vertical="top"/>
    </xf>
    <xf numFmtId="0" fontId="12" fillId="0" borderId="14" xfId="0" applyFont="1" applyBorder="1" applyAlignment="1">
      <alignment horizontal="right" vertical="top"/>
    </xf>
    <xf numFmtId="0" fontId="13" fillId="0" borderId="14" xfId="0" applyFont="1" applyBorder="1" applyAlignment="1">
      <alignment horizontal="right" vertical="top"/>
    </xf>
    <xf numFmtId="0" fontId="10" fillId="0" borderId="15" xfId="0" applyFont="1" applyBorder="1" applyAlignment="1">
      <alignment horizontal="right" vertical="top" wrapText="1"/>
    </xf>
    <xf numFmtId="0" fontId="10" fillId="0" borderId="7" xfId="0" applyFont="1" applyBorder="1" applyAlignment="1">
      <alignment horizontal="right" vertical="top" wrapText="1"/>
    </xf>
    <xf numFmtId="0" fontId="10" fillId="0" borderId="7" xfId="0" applyFont="1" applyBorder="1" applyAlignment="1">
      <alignment horizontal="right"/>
    </xf>
    <xf numFmtId="0" fontId="13" fillId="0" borderId="15" xfId="0" applyFont="1" applyBorder="1" applyAlignment="1">
      <alignment vertical="top" wrapText="1"/>
    </xf>
    <xf numFmtId="3" fontId="13" fillId="0" borderId="15" xfId="0" applyNumberFormat="1" applyFont="1" applyBorder="1" applyAlignment="1">
      <alignment vertical="top" wrapText="1"/>
    </xf>
    <xf numFmtId="3" fontId="13" fillId="0" borderId="7" xfId="0" applyNumberFormat="1" applyFont="1" applyBorder="1" applyAlignment="1">
      <alignment vertical="top" wrapText="1"/>
    </xf>
    <xf numFmtId="3" fontId="13" fillId="0" borderId="7" xfId="0" applyNumberFormat="1" applyFont="1" applyBorder="1" applyAlignment="1">
      <alignment vertical="top"/>
    </xf>
    <xf numFmtId="3" fontId="13" fillId="0" borderId="7" xfId="0" applyNumberFormat="1" applyFont="1" applyBorder="1"/>
    <xf numFmtId="0" fontId="13" fillId="0" borderId="15" xfId="0" applyFont="1" applyBorder="1" applyAlignment="1">
      <alignment vertical="top"/>
    </xf>
    <xf numFmtId="0" fontId="13" fillId="0" borderId="14" xfId="0" applyFont="1" applyBorder="1" applyAlignment="1">
      <alignment horizontal="left"/>
    </xf>
    <xf numFmtId="0" fontId="13" fillId="0" borderId="15" xfId="0" applyFont="1" applyBorder="1"/>
    <xf numFmtId="0" fontId="13" fillId="0" borderId="15" xfId="0" applyFont="1" applyBorder="1" applyAlignment="1">
      <alignment horizontal="left" vertical="top"/>
    </xf>
    <xf numFmtId="0" fontId="13" fillId="0" borderId="7" xfId="0" applyFont="1" applyBorder="1" applyAlignment="1">
      <alignment horizontal="right" vertical="top"/>
    </xf>
    <xf numFmtId="0" fontId="14" fillId="0" borderId="0" xfId="0" applyFont="1" applyAlignment="1">
      <alignment horizontal="center" vertical="center" textRotation="90"/>
    </xf>
    <xf numFmtId="0" fontId="12" fillId="0" borderId="0" xfId="0" applyFont="1" applyAlignment="1">
      <alignment vertical="top"/>
    </xf>
    <xf numFmtId="0" fontId="13" fillId="0" borderId="22" xfId="0" applyFont="1" applyBorder="1" applyAlignment="1">
      <alignment vertical="top"/>
    </xf>
    <xf numFmtId="0" fontId="12" fillId="0" borderId="22" xfId="0" applyFont="1" applyBorder="1" applyAlignment="1">
      <alignment vertical="top"/>
    </xf>
    <xf numFmtId="0" fontId="13" fillId="0" borderId="22" xfId="0" applyFont="1" applyBorder="1"/>
    <xf numFmtId="0" fontId="12" fillId="0" borderId="22" xfId="0" applyFont="1" applyBorder="1"/>
    <xf numFmtId="0" fontId="13" fillId="0" borderId="0" xfId="0" quotePrefix="1" applyFont="1"/>
    <xf numFmtId="0" fontId="12" fillId="0" borderId="0" xfId="0" applyFont="1"/>
    <xf numFmtId="0" fontId="13" fillId="0" borderId="0" xfId="0" applyFont="1" applyAlignment="1">
      <alignment vertical="top"/>
    </xf>
    <xf numFmtId="0" fontId="12" fillId="0" borderId="0" xfId="0" applyFont="1" applyAlignment="1">
      <alignment horizontal="right"/>
    </xf>
    <xf numFmtId="14" fontId="12" fillId="0" borderId="0" xfId="0" applyNumberFormat="1" applyFont="1"/>
    <xf numFmtId="0" fontId="13" fillId="0" borderId="0" xfId="0" applyFont="1" applyAlignment="1">
      <alignment horizontal="left" vertical="top"/>
    </xf>
    <xf numFmtId="17" fontId="13" fillId="0" borderId="0" xfId="0" applyNumberFormat="1" applyFont="1"/>
    <xf numFmtId="0" fontId="0" fillId="0" borderId="19" xfId="0" applyBorder="1" applyAlignment="1" applyProtection="1">
      <alignment horizontal="left"/>
      <protection locked="0"/>
    </xf>
    <xf numFmtId="0" fontId="0" fillId="0" borderId="20" xfId="0" applyBorder="1" applyAlignment="1" applyProtection="1">
      <alignment horizontal="left"/>
      <protection locked="0"/>
    </xf>
    <xf numFmtId="0" fontId="3" fillId="0" borderId="13" xfId="0" applyFont="1" applyBorder="1" applyAlignment="1">
      <alignment horizontal="right"/>
    </xf>
    <xf numFmtId="0" fontId="3" fillId="0" borderId="14" xfId="0" applyFont="1" applyBorder="1" applyAlignment="1">
      <alignment horizontal="right"/>
    </xf>
    <xf numFmtId="0" fontId="3" fillId="0" borderId="15" xfId="0" applyFont="1" applyBorder="1" applyAlignment="1">
      <alignment horizontal="right"/>
    </xf>
    <xf numFmtId="164" fontId="5" fillId="0" borderId="0" xfId="0" applyNumberFormat="1" applyFont="1" applyAlignment="1">
      <alignment horizontal="left"/>
    </xf>
    <xf numFmtId="164" fontId="5" fillId="0" borderId="22" xfId="0" applyNumberFormat="1" applyFont="1" applyBorder="1" applyAlignment="1">
      <alignment horizontal="left"/>
    </xf>
    <xf numFmtId="164" fontId="5" fillId="0" borderId="24" xfId="0" applyNumberFormat="1" applyFont="1" applyBorder="1" applyAlignment="1">
      <alignment horizontal="left"/>
    </xf>
    <xf numFmtId="0" fontId="3" fillId="0" borderId="23" xfId="0" applyFont="1" applyBorder="1" applyAlignment="1">
      <alignment horizontal="center"/>
    </xf>
    <xf numFmtId="0" fontId="3" fillId="0" borderId="24" xfId="0" applyFont="1" applyBorder="1" applyAlignment="1">
      <alignment horizontal="center"/>
    </xf>
    <xf numFmtId="0" fontId="1" fillId="2" borderId="9"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1" fillId="0" borderId="21" xfId="0" applyFont="1" applyBorder="1" applyAlignment="1">
      <alignment horizontal="center"/>
    </xf>
    <xf numFmtId="0" fontId="0" fillId="3" borderId="16" xfId="0" applyFill="1" applyBorder="1" applyAlignment="1">
      <alignment horizontal="left"/>
    </xf>
    <xf numFmtId="0" fontId="0" fillId="3" borderId="17" xfId="0" applyFill="1" applyBorder="1" applyAlignment="1">
      <alignment horizontal="left"/>
    </xf>
    <xf numFmtId="0" fontId="3" fillId="0" borderId="13" xfId="0" applyFont="1" applyBorder="1" applyAlignment="1">
      <alignment horizontal="left" wrapText="1"/>
    </xf>
    <xf numFmtId="0" fontId="3" fillId="0" borderId="15" xfId="0" applyFont="1" applyBorder="1" applyAlignment="1">
      <alignment horizontal="left" wrapText="1"/>
    </xf>
    <xf numFmtId="0" fontId="0" fillId="3" borderId="11" xfId="0" applyFill="1" applyBorder="1" applyAlignment="1">
      <alignment horizontal="left"/>
    </xf>
    <xf numFmtId="0" fontId="0" fillId="3" borderId="18" xfId="0" applyFill="1" applyBorder="1" applyAlignment="1">
      <alignment horizontal="left"/>
    </xf>
    <xf numFmtId="0" fontId="0" fillId="3" borderId="19" xfId="0" applyFill="1" applyBorder="1" applyAlignment="1">
      <alignment horizontal="left"/>
    </xf>
    <xf numFmtId="0" fontId="0" fillId="3" borderId="20" xfId="0" applyFill="1" applyBorder="1" applyAlignment="1">
      <alignment horizontal="left"/>
    </xf>
    <xf numFmtId="0" fontId="1" fillId="2" borderId="22"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5" xfId="0" applyFont="1" applyFill="1" applyBorder="1" applyAlignment="1">
      <alignment horizontal="center" vertical="center"/>
    </xf>
    <xf numFmtId="0" fontId="10" fillId="0" borderId="2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6" xfId="0" applyFont="1" applyBorder="1" applyAlignment="1">
      <alignment horizontal="center" vertical="center" wrapText="1"/>
    </xf>
    <xf numFmtId="0" fontId="3" fillId="3" borderId="13" xfId="0" applyFont="1" applyFill="1" applyBorder="1" applyAlignment="1">
      <alignment horizontal="center" wrapText="1"/>
    </xf>
    <xf numFmtId="0" fontId="3" fillId="3" borderId="14" xfId="0" applyFont="1" applyFill="1" applyBorder="1" applyAlignment="1">
      <alignment horizontal="center" wrapText="1"/>
    </xf>
    <xf numFmtId="0" fontId="3" fillId="3" borderId="15" xfId="0" applyFont="1" applyFill="1" applyBorder="1" applyAlignment="1">
      <alignment horizontal="center" wrapText="1"/>
    </xf>
    <xf numFmtId="0" fontId="0" fillId="0" borderId="16" xfId="0" applyBorder="1" applyAlignment="1" applyProtection="1">
      <alignment horizontal="left"/>
      <protection locked="0"/>
    </xf>
    <xf numFmtId="0" fontId="0" fillId="0" borderId="17" xfId="0" applyBorder="1" applyAlignment="1" applyProtection="1">
      <alignment horizontal="left"/>
      <protection locked="0"/>
    </xf>
    <xf numFmtId="0" fontId="0" fillId="0" borderId="11" xfId="0" applyBorder="1" applyAlignment="1" applyProtection="1">
      <alignment horizontal="left"/>
      <protection locked="0"/>
    </xf>
    <xf numFmtId="0" fontId="0" fillId="0" borderId="18" xfId="0" applyBorder="1" applyAlignment="1" applyProtection="1">
      <alignment horizontal="left"/>
      <protection locked="0"/>
    </xf>
    <xf numFmtId="0" fontId="12" fillId="7" borderId="13" xfId="0" applyFont="1" applyFill="1" applyBorder="1" applyAlignment="1">
      <alignment horizontal="right"/>
    </xf>
    <xf numFmtId="0" fontId="12" fillId="7" borderId="15" xfId="0" applyFont="1" applyFill="1" applyBorder="1" applyAlignment="1">
      <alignment horizontal="right"/>
    </xf>
    <xf numFmtId="0" fontId="12" fillId="7" borderId="13" xfId="0" applyFont="1" applyFill="1" applyBorder="1"/>
    <xf numFmtId="0" fontId="12" fillId="7" borderId="14" xfId="0" applyFont="1" applyFill="1" applyBorder="1"/>
    <xf numFmtId="0" fontId="12" fillId="7" borderId="15" xfId="0" applyFont="1" applyFill="1" applyBorder="1"/>
    <xf numFmtId="0" fontId="12" fillId="8" borderId="23" xfId="0" applyFont="1" applyFill="1" applyBorder="1" applyAlignment="1">
      <alignment horizontal="center" vertical="center" textRotation="90"/>
    </xf>
    <xf numFmtId="0" fontId="12" fillId="8" borderId="10" xfId="0" applyFont="1" applyFill="1" applyBorder="1" applyAlignment="1">
      <alignment horizontal="center" vertical="center" textRotation="90"/>
    </xf>
    <xf numFmtId="0" fontId="12" fillId="8" borderId="25" xfId="0" applyFont="1" applyFill="1" applyBorder="1" applyAlignment="1">
      <alignment horizontal="center" vertical="center" textRotation="90"/>
    </xf>
    <xf numFmtId="0" fontId="12" fillId="8" borderId="24" xfId="0" applyFont="1" applyFill="1" applyBorder="1" applyAlignment="1">
      <alignment horizontal="center" vertical="center" textRotation="90"/>
    </xf>
    <xf numFmtId="0" fontId="12" fillId="8" borderId="27" xfId="0" applyFont="1" applyFill="1" applyBorder="1" applyAlignment="1">
      <alignment horizontal="center" vertical="center" textRotation="90"/>
    </xf>
    <xf numFmtId="0" fontId="12" fillId="8" borderId="26" xfId="0" applyFont="1" applyFill="1" applyBorder="1" applyAlignment="1">
      <alignment horizontal="center" vertical="center" textRotation="90"/>
    </xf>
    <xf numFmtId="0" fontId="12" fillId="9" borderId="23" xfId="0" applyFont="1" applyFill="1" applyBorder="1" applyAlignment="1">
      <alignment horizontal="center" vertical="center" textRotation="90" wrapText="1"/>
    </xf>
    <xf numFmtId="0" fontId="12" fillId="9" borderId="10" xfId="0" applyFont="1" applyFill="1" applyBorder="1" applyAlignment="1">
      <alignment horizontal="center" vertical="center" textRotation="90" wrapText="1"/>
    </xf>
    <xf numFmtId="0" fontId="12" fillId="9" borderId="25" xfId="0" applyFont="1" applyFill="1" applyBorder="1" applyAlignment="1">
      <alignment horizontal="center" vertical="center" textRotation="90" wrapText="1"/>
    </xf>
    <xf numFmtId="0" fontId="12" fillId="9" borderId="24" xfId="0" applyFont="1" applyFill="1" applyBorder="1" applyAlignment="1">
      <alignment horizontal="center" vertical="center" textRotation="90" wrapText="1"/>
    </xf>
    <xf numFmtId="0" fontId="12" fillId="9" borderId="27" xfId="0" applyFont="1" applyFill="1" applyBorder="1" applyAlignment="1">
      <alignment horizontal="center" vertical="center" textRotation="90" wrapText="1"/>
    </xf>
    <xf numFmtId="0" fontId="12" fillId="9" borderId="26" xfId="0" applyFont="1" applyFill="1" applyBorder="1" applyAlignment="1">
      <alignment horizontal="center" vertical="center" textRotation="90" wrapText="1"/>
    </xf>
    <xf numFmtId="0" fontId="12" fillId="10" borderId="23" xfId="0" applyFont="1" applyFill="1" applyBorder="1" applyAlignment="1">
      <alignment horizontal="center" vertical="center" textRotation="90"/>
    </xf>
    <xf numFmtId="0" fontId="12" fillId="10" borderId="24" xfId="0" applyFont="1" applyFill="1" applyBorder="1" applyAlignment="1">
      <alignment horizontal="center" vertical="center" textRotation="90"/>
    </xf>
    <xf numFmtId="0" fontId="12" fillId="10" borderId="10" xfId="0" applyFont="1" applyFill="1" applyBorder="1" applyAlignment="1">
      <alignment horizontal="center" vertical="center" textRotation="90"/>
    </xf>
    <xf numFmtId="0" fontId="12" fillId="10" borderId="27" xfId="0" applyFont="1" applyFill="1" applyBorder="1" applyAlignment="1">
      <alignment horizontal="center" vertical="center" textRotation="90"/>
    </xf>
    <xf numFmtId="0" fontId="12" fillId="10" borderId="25" xfId="0" applyFont="1" applyFill="1" applyBorder="1" applyAlignment="1">
      <alignment horizontal="center" vertical="center" textRotation="90"/>
    </xf>
    <xf numFmtId="0" fontId="12" fillId="10" borderId="26" xfId="0" applyFont="1" applyFill="1" applyBorder="1" applyAlignment="1">
      <alignment horizontal="center" vertical="center" textRotation="90"/>
    </xf>
    <xf numFmtId="0" fontId="14" fillId="11" borderId="23" xfId="0" applyFont="1" applyFill="1" applyBorder="1" applyAlignment="1">
      <alignment horizontal="center" vertical="center" textRotation="90" wrapText="1"/>
    </xf>
    <xf numFmtId="0" fontId="14" fillId="11" borderId="10" xfId="0" applyFont="1" applyFill="1" applyBorder="1" applyAlignment="1">
      <alignment horizontal="center" vertical="center" textRotation="90" wrapText="1"/>
    </xf>
    <xf numFmtId="0" fontId="14" fillId="11" borderId="25" xfId="0" applyFont="1" applyFill="1" applyBorder="1" applyAlignment="1">
      <alignment horizontal="center" vertical="center" textRotation="90" wrapText="1"/>
    </xf>
    <xf numFmtId="0" fontId="14" fillId="11" borderId="24" xfId="0" applyFont="1" applyFill="1" applyBorder="1" applyAlignment="1">
      <alignment horizontal="center" vertical="center" textRotation="90" wrapText="1"/>
    </xf>
    <xf numFmtId="0" fontId="14" fillId="11" borderId="27" xfId="0" applyFont="1" applyFill="1" applyBorder="1" applyAlignment="1">
      <alignment horizontal="center" vertical="center" textRotation="90" wrapText="1"/>
    </xf>
    <xf numFmtId="0" fontId="14" fillId="11" borderId="26" xfId="0" applyFont="1" applyFill="1" applyBorder="1" applyAlignment="1">
      <alignment horizontal="center" vertical="center" textRotation="90" wrapText="1"/>
    </xf>
  </cellXfs>
  <cellStyles count="1">
    <cellStyle name="Standaard" xfId="0" builtinId="0"/>
  </cellStyles>
  <dxfs count="12">
    <dxf>
      <font>
        <b/>
        <i val="0"/>
      </font>
    </dxf>
    <dxf>
      <font>
        <b/>
        <i val="0"/>
      </font>
    </dxf>
    <dxf>
      <font>
        <b/>
        <i/>
        <color theme="1"/>
      </font>
      <fill>
        <patternFill>
          <bgColor rgb="FFFF0000"/>
        </patternFill>
      </fill>
    </dxf>
    <dxf>
      <font>
        <b/>
        <i/>
        <color theme="1"/>
      </font>
      <fill>
        <patternFill>
          <bgColor rgb="FF00B050"/>
        </patternFill>
      </fill>
    </dxf>
    <dxf>
      <font>
        <b/>
        <i/>
        <color theme="1"/>
      </font>
      <fill>
        <patternFill>
          <bgColor rgb="FF00B050"/>
        </patternFill>
      </fill>
    </dxf>
    <dxf>
      <font>
        <b/>
        <i/>
        <color theme="1"/>
      </font>
      <fill>
        <patternFill>
          <bgColor rgb="FFFF0000"/>
        </patternFill>
      </fill>
    </dxf>
    <dxf>
      <font>
        <b/>
        <i/>
        <color rgb="FFFF0000"/>
      </font>
    </dxf>
    <dxf>
      <font>
        <b/>
        <i/>
        <color rgb="FFFF0000"/>
      </font>
    </dxf>
    <dxf>
      <font>
        <b/>
        <i/>
        <color rgb="FFFF0000"/>
      </font>
    </dxf>
    <dxf>
      <font>
        <b/>
        <i/>
        <color rgb="FFFF0000"/>
      </font>
    </dxf>
    <dxf>
      <font>
        <color rgb="FFFF0000"/>
      </font>
    </dxf>
    <dxf>
      <font>
        <b/>
        <i/>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Spelverloop</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nl-NL"/>
        </a:p>
      </c:txPr>
    </c:title>
    <c:autoTitleDeleted val="0"/>
    <c:plotArea>
      <c:layout/>
      <c:lineChart>
        <c:grouping val="standard"/>
        <c:varyColors val="0"/>
        <c:ser>
          <c:idx val="0"/>
          <c:order val="0"/>
          <c:tx>
            <c:strRef>
              <c:f>Scoreblad!$AJ$13</c:f>
              <c:strCache>
                <c:ptCount val="1"/>
                <c:pt idx="0">
                  <c:v>Speler 1</c:v>
                </c:pt>
              </c:strCache>
            </c:strRef>
          </c:tx>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Scoreblad!$AJ$14:$AJ$33</c:f>
              <c:numCache>
                <c:formatCode>General</c:formatCode>
                <c:ptCount val="20"/>
                <c:pt idx="0" formatCode="#,##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D95D-49AF-A832-A52A45948664}"/>
            </c:ext>
          </c:extLst>
        </c:ser>
        <c:ser>
          <c:idx val="1"/>
          <c:order val="1"/>
          <c:tx>
            <c:strRef>
              <c:f>Scoreblad!$AK$13</c:f>
              <c:strCache>
                <c:ptCount val="1"/>
                <c:pt idx="0">
                  <c:v>Speler 2</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Scoreblad!$AK$14:$AK$33</c:f>
              <c:numCache>
                <c:formatCode>General</c:formatCode>
                <c:ptCount val="20"/>
                <c:pt idx="0" formatCode="#,##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1-D95D-49AF-A832-A52A45948664}"/>
            </c:ext>
          </c:extLst>
        </c:ser>
        <c:ser>
          <c:idx val="2"/>
          <c:order val="2"/>
          <c:tx>
            <c:strRef>
              <c:f>Scoreblad!$AL$13</c:f>
              <c:strCache>
                <c:ptCount val="1"/>
                <c:pt idx="0">
                  <c:v>Speler 3</c:v>
                </c:pt>
              </c:strCache>
            </c:strRef>
          </c:tx>
          <c:spPr>
            <a:ln w="31750" cap="rnd">
              <a:solidFill>
                <a:schemeClr val="accent3"/>
              </a:solidFill>
              <a:round/>
            </a:ln>
            <a:effectLst/>
          </c:spPr>
          <c:marker>
            <c:symbol val="circle"/>
            <c:size val="17"/>
            <c:spPr>
              <a:solidFill>
                <a:schemeClr val="accent3"/>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Scoreblad!$AL$14:$AL$33</c:f>
              <c:numCache>
                <c:formatCode>General</c:formatCode>
                <c:ptCount val="20"/>
                <c:pt idx="0" formatCode="#,##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2-D95D-49AF-A832-A52A45948664}"/>
            </c:ext>
          </c:extLst>
        </c:ser>
        <c:ser>
          <c:idx val="3"/>
          <c:order val="3"/>
          <c:tx>
            <c:strRef>
              <c:f>Scoreblad!$AM$13</c:f>
              <c:strCache>
                <c:ptCount val="1"/>
                <c:pt idx="0">
                  <c:v>Speler 4</c:v>
                </c:pt>
              </c:strCache>
            </c:strRef>
          </c:tx>
          <c:spPr>
            <a:ln w="31750" cap="rnd">
              <a:solidFill>
                <a:schemeClr val="accent4"/>
              </a:solidFill>
              <a:round/>
            </a:ln>
            <a:effectLst/>
          </c:spPr>
          <c:marker>
            <c:symbol val="circle"/>
            <c:size val="17"/>
            <c:spPr>
              <a:solidFill>
                <a:schemeClr val="accent4"/>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Scoreblad!$AM$14:$AM$33</c:f>
              <c:numCache>
                <c:formatCode>General</c:formatCode>
                <c:ptCount val="20"/>
                <c:pt idx="0" formatCode="#,##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3-D95D-49AF-A832-A52A45948664}"/>
            </c:ext>
          </c:extLst>
        </c:ser>
        <c:ser>
          <c:idx val="4"/>
          <c:order val="4"/>
          <c:tx>
            <c:strRef>
              <c:f>Scoreblad!$AN$13</c:f>
              <c:strCache>
                <c:ptCount val="1"/>
                <c:pt idx="0">
                  <c:v>Speler 5</c:v>
                </c:pt>
              </c:strCache>
            </c:strRef>
          </c:tx>
          <c:spPr>
            <a:ln w="31750" cap="rnd">
              <a:solidFill>
                <a:schemeClr val="accent5"/>
              </a:solidFill>
              <a:round/>
            </a:ln>
            <a:effectLst/>
          </c:spPr>
          <c:marker>
            <c:symbol val="circle"/>
            <c:size val="17"/>
            <c:spPr>
              <a:solidFill>
                <a:schemeClr val="accent5"/>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Scoreblad!$AN$14:$AN$33</c:f>
              <c:numCache>
                <c:formatCode>General</c:formatCode>
                <c:ptCount val="20"/>
                <c:pt idx="0" formatCode="#,##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4-D95D-49AF-A832-A52A45948664}"/>
            </c:ext>
          </c:extLst>
        </c:ser>
        <c:dLbls>
          <c:dLblPos val="ctr"/>
          <c:showLegendKey val="0"/>
          <c:showVal val="1"/>
          <c:showCatName val="0"/>
          <c:showSerName val="0"/>
          <c:showPercent val="0"/>
          <c:showBubbleSize val="0"/>
        </c:dLbls>
        <c:marker val="1"/>
        <c:smooth val="0"/>
        <c:axId val="317920624"/>
        <c:axId val="317923760"/>
      </c:lineChart>
      <c:catAx>
        <c:axId val="3179206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nl-NL"/>
          </a:p>
        </c:txPr>
        <c:crossAx val="317923760"/>
        <c:crosses val="autoZero"/>
        <c:auto val="1"/>
        <c:lblAlgn val="ctr"/>
        <c:lblOffset val="100"/>
        <c:noMultiLvlLbl val="0"/>
      </c:catAx>
      <c:valAx>
        <c:axId val="317923760"/>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r>
                  <a:rPr lang="nl-NL"/>
                  <a:t>Punten</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nl-NL"/>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nl-NL"/>
          </a:p>
        </c:txPr>
        <c:crossAx val="317920624"/>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nl-NL"/>
        </a:p>
      </c:txPr>
    </c:legend>
    <c:plotVisOnly val="1"/>
    <c:dispBlanksAs val="gap"/>
    <c:showDLblsOverMax val="0"/>
  </c:chart>
  <c:spPr>
    <a:noFill/>
    <a:ln w="9525" cap="flat" cmpd="sng" algn="ctr">
      <a:solidFill>
        <a:schemeClr val="dk1">
          <a:lumMod val="25000"/>
          <a:lumOff val="75000"/>
        </a:schemeClr>
      </a:solidFill>
      <a:round/>
    </a:ln>
    <a:effectLst/>
  </c:spPr>
  <c:txPr>
    <a:bodyPr/>
    <a:lstStyle/>
    <a:p>
      <a:pPr>
        <a:defRPr/>
      </a:pPr>
      <a:endParaRPr lang="nl-NL"/>
    </a:p>
  </c:txPr>
  <c:printSettings>
    <c:headerFooter/>
    <c:pageMargins b="0.75000000000000022" l="0.70000000000000018" r="0.70000000000000018" t="0.75000000000000022" header="0.3000000000000001" footer="0.300000000000000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10</xdr:col>
      <xdr:colOff>76200</xdr:colOff>
      <xdr:row>3</xdr:row>
      <xdr:rowOff>9525</xdr:rowOff>
    </xdr:from>
    <xdr:to>
      <xdr:col>11</xdr:col>
      <xdr:colOff>542925</xdr:colOff>
      <xdr:row>7</xdr:row>
      <xdr:rowOff>180975</xdr:rowOff>
    </xdr:to>
    <xdr:pic>
      <xdr:nvPicPr>
        <xdr:cNvPr id="1034" name="Afbeelding 1" descr="groenhart.png">
          <a:extLst>
            <a:ext uri="{FF2B5EF4-FFF2-40B4-BE49-F238E27FC236}">
              <a16:creationId xmlns:a16="http://schemas.microsoft.com/office/drawing/2014/main" id="{00000000-0008-0000-0000-00000A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5425" y="676275"/>
          <a:ext cx="10763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47626</xdr:colOff>
      <xdr:row>43</xdr:row>
      <xdr:rowOff>28575</xdr:rowOff>
    </xdr:from>
    <xdr:to>
      <xdr:col>5</xdr:col>
      <xdr:colOff>375943</xdr:colOff>
      <xdr:row>45</xdr:row>
      <xdr:rowOff>132808</xdr:rowOff>
    </xdr:to>
    <xdr:pic>
      <xdr:nvPicPr>
        <xdr:cNvPr id="2" name="Afbeelding 1" descr="Tekens1-9.bmp">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147639" y="6467475"/>
          <a:ext cx="3066754" cy="409033"/>
        </a:xfrm>
        <a:prstGeom prst="rect">
          <a:avLst/>
        </a:prstGeom>
      </xdr:spPr>
    </xdr:pic>
    <xdr:clientData/>
  </xdr:twoCellAnchor>
  <xdr:twoCellAnchor editAs="oneCell">
    <xdr:from>
      <xdr:col>5</xdr:col>
      <xdr:colOff>66675</xdr:colOff>
      <xdr:row>43</xdr:row>
      <xdr:rowOff>19050</xdr:rowOff>
    </xdr:from>
    <xdr:to>
      <xdr:col>7</xdr:col>
      <xdr:colOff>299377</xdr:colOff>
      <xdr:row>45</xdr:row>
      <xdr:rowOff>123283</xdr:rowOff>
    </xdr:to>
    <xdr:pic>
      <xdr:nvPicPr>
        <xdr:cNvPr id="3" name="Afbeelding 2" descr="Winden.bmp">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stretch>
          <a:fillRect/>
        </a:stretch>
      </xdr:blipFill>
      <xdr:spPr>
        <a:xfrm>
          <a:off x="2905125" y="6457950"/>
          <a:ext cx="1356652" cy="4090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0</xdr:row>
      <xdr:rowOff>161925</xdr:rowOff>
    </xdr:from>
    <xdr:to>
      <xdr:col>15</xdr:col>
      <xdr:colOff>361950</xdr:colOff>
      <xdr:row>22</xdr:row>
      <xdr:rowOff>104775</xdr:rowOff>
    </xdr:to>
    <xdr:graphicFrame macro="">
      <xdr:nvGraphicFramePr>
        <xdr:cNvPr id="2052" name="Grafiek 1">
          <a:extLst>
            <a:ext uri="{FF2B5EF4-FFF2-40B4-BE49-F238E27FC236}">
              <a16:creationId xmlns:a16="http://schemas.microsoft.com/office/drawing/2014/main" id="{00000000-0008-0000-0400-000004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autoPageBreaks="0" fitToPage="1"/>
  </sheetPr>
  <dimension ref="B1:AN44"/>
  <sheetViews>
    <sheetView windowProtection="1" showGridLines="0" showRowColHeaders="0" tabSelected="1" zoomScaleNormal="100" workbookViewId="0">
      <pane ySplit="13" topLeftCell="A14" activePane="bottomLeft" state="frozen"/>
      <selection pane="bottomLeft" activeCell="H15" sqref="H15"/>
    </sheetView>
  </sheetViews>
  <sheetFormatPr defaultColWidth="9.109375" defaultRowHeight="14.4" x14ac:dyDescent="0.3"/>
  <cols>
    <col min="1" max="1" width="2" customWidth="1"/>
    <col min="2" max="2" width="4.21875" customWidth="1"/>
    <col min="4" max="10" width="9" customWidth="1"/>
    <col min="13" max="16" width="11.77734375" customWidth="1"/>
    <col min="17" max="17" width="2" customWidth="1"/>
    <col min="18" max="18" width="11.5546875" hidden="1" customWidth="1"/>
    <col min="19" max="19" width="10.77734375" hidden="1" customWidth="1"/>
    <col min="20" max="20" width="11.44140625" hidden="1" customWidth="1"/>
    <col min="21" max="21" width="9.109375" hidden="1" customWidth="1"/>
    <col min="22" max="22" width="10.88671875" hidden="1" customWidth="1"/>
    <col min="23" max="23" width="15" hidden="1" customWidth="1"/>
    <col min="24" max="27" width="9.109375" hidden="1" customWidth="1"/>
    <col min="28" max="34" width="0" hidden="1" customWidth="1"/>
  </cols>
  <sheetData>
    <row r="1" spans="2:40" ht="18" x14ac:dyDescent="0.35">
      <c r="B1" s="120" t="s">
        <v>99</v>
      </c>
      <c r="C1" s="120"/>
      <c r="D1" s="120"/>
      <c r="E1" s="120"/>
      <c r="F1" s="120"/>
      <c r="G1" s="120"/>
      <c r="H1" s="120"/>
      <c r="I1" s="120"/>
      <c r="J1" s="120"/>
      <c r="K1" s="120"/>
      <c r="L1" s="120"/>
      <c r="M1" s="120"/>
      <c r="N1" s="120"/>
      <c r="O1" s="120"/>
      <c r="P1" s="120"/>
    </row>
    <row r="2" spans="2:40" ht="29.25" customHeight="1" x14ac:dyDescent="0.3">
      <c r="B2" s="139" t="s">
        <v>91</v>
      </c>
      <c r="C2" s="140"/>
      <c r="D2" s="140"/>
      <c r="E2" s="140"/>
      <c r="F2" s="140"/>
      <c r="G2" s="140"/>
      <c r="H2" s="140"/>
      <c r="I2" s="140"/>
      <c r="J2" s="140"/>
      <c r="K2" s="140"/>
      <c r="L2" s="140"/>
      <c r="M2" s="140"/>
      <c r="N2" s="140"/>
      <c r="O2" s="140"/>
      <c r="P2" s="141"/>
    </row>
    <row r="3" spans="2:40" ht="5.0999999999999996" customHeight="1" x14ac:dyDescent="0.3">
      <c r="C3" s="18"/>
      <c r="D3" s="18"/>
      <c r="E3" s="18"/>
      <c r="F3" s="18"/>
      <c r="G3" s="18"/>
      <c r="H3" s="18"/>
      <c r="I3" s="18"/>
      <c r="J3" s="18"/>
      <c r="K3" s="18"/>
      <c r="L3" s="18"/>
      <c r="M3" s="18"/>
      <c r="N3" s="18"/>
      <c r="O3" s="18"/>
      <c r="P3" s="18"/>
    </row>
    <row r="4" spans="2:40" s="19" customFormat="1" ht="26.25" customHeight="1" x14ac:dyDescent="0.3">
      <c r="B4" s="123" t="s">
        <v>37</v>
      </c>
      <c r="C4" s="124"/>
      <c r="D4" s="123" t="s">
        <v>36</v>
      </c>
      <c r="E4" s="124"/>
      <c r="F4" s="20" t="s">
        <v>5</v>
      </c>
      <c r="G4" s="20" t="s">
        <v>94</v>
      </c>
      <c r="H4" s="20" t="s">
        <v>95</v>
      </c>
      <c r="I4" s="20" t="s">
        <v>40</v>
      </c>
      <c r="J4" s="20" t="s">
        <v>42</v>
      </c>
      <c r="K4" s="50"/>
      <c r="L4" s="55"/>
      <c r="M4" s="133" t="str">
        <f>IF(AND(M8="Aan",N8="Aan"),"De wind draait elke ronde door (ook bij winst door Oost of remise). De calculator verdubbelt de punten voor Oost.",IF(AND(M8="Aan",N8="Uit"),"De wind draait elke ronde door (ook bij winst door Oost of remise). Voor Oost zélf de punten verdubbelen!",IF(AND(M8="Uit",N8="Aan"),"De wind draait bij winst door Oost of bij remise niet door. De calculator verdubbelt de punten voor Oost.","De wind draait bij winst door Oost of remise niet door. Voor Oost zélf de punten verdubbelen.")))</f>
        <v>De wind draait elke ronde door (ook bij winst door Oost of remise). De calculator verdubbelt de punten voor Oost.</v>
      </c>
      <c r="N4" s="134"/>
      <c r="O4" s="134"/>
      <c r="P4" s="135"/>
      <c r="T4" s="19" t="s">
        <v>96</v>
      </c>
      <c r="W4" s="19" t="s">
        <v>56</v>
      </c>
    </row>
    <row r="5" spans="2:40" ht="15" customHeight="1" x14ac:dyDescent="0.3">
      <c r="B5" s="125" t="s">
        <v>0</v>
      </c>
      <c r="C5" s="126"/>
      <c r="D5" s="144" t="s">
        <v>103</v>
      </c>
      <c r="E5" s="145"/>
      <c r="F5" s="22">
        <f>SUM(D14:D43)</f>
        <v>0</v>
      </c>
      <c r="G5" s="21">
        <f>COUNTIF($M$14:$M$43,D5)</f>
        <v>0</v>
      </c>
      <c r="H5" s="21">
        <f>COUNTIF($N$14:$N$37,D5)</f>
        <v>0</v>
      </c>
      <c r="I5" s="23">
        <f>MAX($C$14:$C$43)</f>
        <v>0</v>
      </c>
      <c r="J5" s="23">
        <f>IFERROR(IF(F5=0,0,AVERAGE($C$14:$C$43)),0)</f>
        <v>0</v>
      </c>
      <c r="K5" s="53"/>
      <c r="L5" s="54"/>
      <c r="M5" s="136"/>
      <c r="N5" s="137"/>
      <c r="O5" s="137"/>
      <c r="P5" s="138"/>
      <c r="T5" s="48">
        <f>IF(N8="Aan",2,1)</f>
        <v>2</v>
      </c>
      <c r="V5" s="24"/>
      <c r="W5" t="s">
        <v>57</v>
      </c>
    </row>
    <row r="6" spans="2:40" ht="15" customHeight="1" x14ac:dyDescent="0.3">
      <c r="B6" s="127" t="s">
        <v>1</v>
      </c>
      <c r="C6" s="128"/>
      <c r="D6" s="108" t="s">
        <v>104</v>
      </c>
      <c r="E6" s="109"/>
      <c r="F6" s="26">
        <f>SUM(F14:F43)</f>
        <v>0</v>
      </c>
      <c r="G6" s="25">
        <f>COUNTIF($M$14:$M$43,D6)</f>
        <v>0</v>
      </c>
      <c r="H6" s="25">
        <f>COUNTIF($N$14:$N$37,D6)</f>
        <v>0</v>
      </c>
      <c r="I6" s="27">
        <f>MAX($E$14:$E$43)</f>
        <v>0</v>
      </c>
      <c r="J6" s="27">
        <f>IFERROR(IF(F6=0,0,AVERAGE($E$14:$E$43)),0)</f>
        <v>0</v>
      </c>
      <c r="M6" s="118" t="s">
        <v>101</v>
      </c>
      <c r="N6" s="129" t="s">
        <v>100</v>
      </c>
      <c r="O6" s="131" t="s">
        <v>66</v>
      </c>
      <c r="P6" s="132"/>
      <c r="V6" s="24"/>
      <c r="W6">
        <f>T5</f>
        <v>2</v>
      </c>
    </row>
    <row r="7" spans="2:40" ht="15" customHeight="1" x14ac:dyDescent="0.3">
      <c r="B7" s="127" t="s">
        <v>2</v>
      </c>
      <c r="C7" s="128"/>
      <c r="D7" s="108" t="s">
        <v>105</v>
      </c>
      <c r="E7" s="109"/>
      <c r="F7" s="26">
        <f>SUM(H14:H43)</f>
        <v>0</v>
      </c>
      <c r="G7" s="25">
        <f>COUNTIF($M$14:$M$43,D7)</f>
        <v>0</v>
      </c>
      <c r="H7" s="25">
        <f>COUNTIF($N$14:$N$37,D7)</f>
        <v>0</v>
      </c>
      <c r="I7" s="27">
        <f>MAX($G$14:$G$43)</f>
        <v>0</v>
      </c>
      <c r="J7" s="27">
        <f>IFERROR(IF(F7=0,0,AVERAGE($G$14:$G$43)),0)</f>
        <v>0</v>
      </c>
      <c r="M7" s="119"/>
      <c r="N7" s="130"/>
      <c r="O7" s="52" t="s">
        <v>58</v>
      </c>
      <c r="P7" s="10"/>
      <c r="V7" s="24"/>
    </row>
    <row r="8" spans="2:40" ht="15" customHeight="1" x14ac:dyDescent="0.3">
      <c r="B8" s="127" t="s">
        <v>3</v>
      </c>
      <c r="C8" s="128"/>
      <c r="D8" s="108" t="s">
        <v>106</v>
      </c>
      <c r="E8" s="109"/>
      <c r="F8" s="26">
        <f>SUM(J14:J43)</f>
        <v>0</v>
      </c>
      <c r="G8" s="25">
        <f>COUNTIF($M$14:$M$43,D8)</f>
        <v>0</v>
      </c>
      <c r="H8" s="25">
        <f>COUNTIF($N$14:$N$37,D8)</f>
        <v>0</v>
      </c>
      <c r="I8" s="27">
        <f>MAX($I$14:$I$43)</f>
        <v>0</v>
      </c>
      <c r="J8" s="27">
        <f>IFERROR(IF(F8=0,0,AVERAGE($I$14:$I$43)),0)</f>
        <v>0</v>
      </c>
      <c r="M8" s="51" t="s">
        <v>57</v>
      </c>
      <c r="N8" s="51" t="s">
        <v>57</v>
      </c>
      <c r="O8" s="56" t="s">
        <v>44</v>
      </c>
      <c r="P8" s="11">
        <v>2</v>
      </c>
      <c r="V8" s="24"/>
      <c r="W8">
        <v>1</v>
      </c>
    </row>
    <row r="9" spans="2:40" ht="15" customHeight="1" x14ac:dyDescent="0.3">
      <c r="B9" s="121" t="s">
        <v>71</v>
      </c>
      <c r="C9" s="122"/>
      <c r="D9" s="142" t="s">
        <v>107</v>
      </c>
      <c r="E9" s="143"/>
      <c r="F9" s="28">
        <f>SUM(L15:L44)</f>
        <v>0</v>
      </c>
      <c r="G9" s="29">
        <f>COUNTIF($M$14:$M$43,D9)</f>
        <v>0</v>
      </c>
      <c r="H9" s="29">
        <f>COUNTIF($N$14:$N$37,D9)</f>
        <v>0</v>
      </c>
      <c r="I9" s="30">
        <f>MAX($K$14:$K$43)</f>
        <v>0</v>
      </c>
      <c r="J9" s="27">
        <f>IFERROR(IF(F9=0,0,AVERAGE($K$14:$K$43)),0)</f>
        <v>0</v>
      </c>
      <c r="K9" s="49" t="s">
        <v>109</v>
      </c>
      <c r="O9" s="57" t="s">
        <v>108</v>
      </c>
      <c r="P9" s="12">
        <f>P7*POWER(2,P8)</f>
        <v>0</v>
      </c>
      <c r="T9">
        <v>2</v>
      </c>
      <c r="U9">
        <v>3</v>
      </c>
      <c r="V9" s="24">
        <v>4</v>
      </c>
      <c r="W9">
        <v>5</v>
      </c>
      <c r="X9">
        <v>6</v>
      </c>
      <c r="Y9">
        <v>7</v>
      </c>
      <c r="Z9">
        <v>8</v>
      </c>
      <c r="AA9">
        <v>9</v>
      </c>
      <c r="AB9">
        <v>10</v>
      </c>
      <c r="AC9">
        <v>11</v>
      </c>
    </row>
    <row r="10" spans="2:40" ht="15" customHeight="1" x14ac:dyDescent="0.3">
      <c r="C10" s="113">
        <f ca="1">TODAY()</f>
        <v>45233</v>
      </c>
      <c r="D10" s="114"/>
      <c r="E10" s="115"/>
      <c r="F10" s="110" t="s">
        <v>41</v>
      </c>
      <c r="G10" s="111"/>
      <c r="H10" s="112"/>
      <c r="I10" s="31">
        <f>COUNT(I14:I43)</f>
        <v>0</v>
      </c>
      <c r="J10" s="32">
        <f>IF(I10=0,0,AVERAGE($C$14:$C$43,$E$14:$E$43,$G$14:$G$43,$I$14:$I$43))</f>
        <v>0</v>
      </c>
      <c r="K10" s="32">
        <f>COUNTIF(M14:M37,"Remise")</f>
        <v>0</v>
      </c>
      <c r="L10" t="s">
        <v>93</v>
      </c>
      <c r="U10" t="s">
        <v>73</v>
      </c>
      <c r="V10" s="24"/>
    </row>
    <row r="11" spans="2:40" ht="5.0999999999999996" customHeight="1" x14ac:dyDescent="0.3"/>
    <row r="12" spans="2:40" s="34" customFormat="1" ht="13.8" x14ac:dyDescent="0.3">
      <c r="B12" s="33"/>
      <c r="C12" s="116" t="str">
        <f>+D5</f>
        <v>Speler 1</v>
      </c>
      <c r="D12" s="117"/>
      <c r="E12" s="116" t="str">
        <f>+D6</f>
        <v>Speler 2</v>
      </c>
      <c r="F12" s="117"/>
      <c r="G12" s="116" t="str">
        <f>+D7</f>
        <v>Speler 3</v>
      </c>
      <c r="H12" s="117"/>
      <c r="I12" s="116" t="str">
        <f>+D8</f>
        <v>Speler 4</v>
      </c>
      <c r="J12" s="117"/>
      <c r="K12" s="116" t="str">
        <f>+D9</f>
        <v>Speler 5</v>
      </c>
      <c r="L12" s="117"/>
      <c r="M12" s="33" t="s">
        <v>38</v>
      </c>
      <c r="N12" s="33" t="s">
        <v>98</v>
      </c>
      <c r="O12" s="33"/>
      <c r="P12" s="33" t="s">
        <v>39</v>
      </c>
      <c r="R12" s="34" t="s">
        <v>102</v>
      </c>
      <c r="S12" s="34" t="s">
        <v>80</v>
      </c>
      <c r="T12" s="3" t="s">
        <v>39</v>
      </c>
      <c r="W12" s="9"/>
      <c r="X12" s="9"/>
      <c r="AD12" s="34" t="s">
        <v>72</v>
      </c>
      <c r="AJ12" s="34" t="s">
        <v>110</v>
      </c>
    </row>
    <row r="13" spans="2:40" s="34" customFormat="1" ht="13.8" x14ac:dyDescent="0.3">
      <c r="B13" s="35" t="s">
        <v>7</v>
      </c>
      <c r="C13" s="35" t="s">
        <v>4</v>
      </c>
      <c r="D13" s="35" t="s">
        <v>5</v>
      </c>
      <c r="E13" s="35" t="s">
        <v>4</v>
      </c>
      <c r="F13" s="35" t="s">
        <v>5</v>
      </c>
      <c r="G13" s="35" t="s">
        <v>4</v>
      </c>
      <c r="H13" s="35" t="s">
        <v>5</v>
      </c>
      <c r="I13" s="35" t="s">
        <v>4</v>
      </c>
      <c r="J13" s="35" t="s">
        <v>5</v>
      </c>
      <c r="K13" s="35" t="s">
        <v>4</v>
      </c>
      <c r="L13" s="35" t="s">
        <v>5</v>
      </c>
      <c r="M13" s="36" t="s">
        <v>97</v>
      </c>
      <c r="N13" s="36" t="s">
        <v>97</v>
      </c>
      <c r="O13" s="36" t="s">
        <v>43</v>
      </c>
      <c r="P13" s="36" t="s">
        <v>10</v>
      </c>
      <c r="R13" s="34" t="s">
        <v>43</v>
      </c>
      <c r="S13" s="34" t="s">
        <v>81</v>
      </c>
      <c r="T13" s="3" t="s">
        <v>10</v>
      </c>
      <c r="W13" s="9"/>
      <c r="X13" s="9"/>
      <c r="AD13" s="34">
        <v>1</v>
      </c>
      <c r="AE13" s="34">
        <v>2</v>
      </c>
      <c r="AF13" s="34">
        <v>3</v>
      </c>
      <c r="AG13" s="34">
        <v>4</v>
      </c>
      <c r="AH13" s="34" t="s">
        <v>78</v>
      </c>
      <c r="AJ13" s="34" t="str">
        <f>+D5</f>
        <v>Speler 1</v>
      </c>
      <c r="AK13" s="34" t="str">
        <f>+D6</f>
        <v>Speler 2</v>
      </c>
      <c r="AL13" s="34" t="str">
        <f>+D7</f>
        <v>Speler 3</v>
      </c>
      <c r="AM13" s="34" t="str">
        <f>+D8</f>
        <v>Speler 4</v>
      </c>
      <c r="AN13" s="34" t="str">
        <f>+D9</f>
        <v>Speler 5</v>
      </c>
    </row>
    <row r="14" spans="2:40" x14ac:dyDescent="0.3">
      <c r="B14" s="33">
        <v>1</v>
      </c>
      <c r="C14" s="4"/>
      <c r="D14" s="23">
        <f>+Calculator!B17</f>
        <v>0</v>
      </c>
      <c r="E14" s="4"/>
      <c r="F14" s="23">
        <f>+Calculator!C17</f>
        <v>0</v>
      </c>
      <c r="G14" s="4"/>
      <c r="H14" s="37">
        <f>+Calculator!D17</f>
        <v>0</v>
      </c>
      <c r="I14" s="4"/>
      <c r="J14" s="23">
        <f>+Calculator!E17</f>
        <v>0</v>
      </c>
      <c r="K14" s="23"/>
      <c r="L14" s="38" t="s">
        <v>71</v>
      </c>
      <c r="M14" s="7" t="s">
        <v>36</v>
      </c>
      <c r="N14" s="8" t="s">
        <v>36</v>
      </c>
      <c r="O14" s="21" t="str">
        <f>IF($M$8="Aan",R14,IF(Calculator!B5=2,Calculator!$B$3,IF(Calculator!C5=2,Calculator!$C$3,IF(Calculator!D5=2,Calculator!$D$3,IF(Calculator!E5=2,Calculator!$E$3)))))</f>
        <v>Speler 1</v>
      </c>
      <c r="P14" s="21" t="str">
        <f>+B5</f>
        <v>Oost</v>
      </c>
      <c r="R14" t="str">
        <f>+D5</f>
        <v>Speler 1</v>
      </c>
      <c r="S14">
        <f>IF(Calculator!B5=2,Calculator!$B$6,IF(Calculator!C5=2,Calculator!$C$6,IF(Calculator!D5=2,Calculator!$D$6,IF(Calculator!E5=2,Calculator!$E$6))))</f>
        <v>1</v>
      </c>
      <c r="T14" s="2">
        <v>1</v>
      </c>
      <c r="U14" t="s">
        <v>36</v>
      </c>
      <c r="V14" t="str">
        <f>IF($M14=$AD14,$T$4,$AD14)</f>
        <v>Speler 1</v>
      </c>
      <c r="W14" t="str">
        <f>IF($M14=$AE14,$T$4,$AE14)</f>
        <v>Speler 2</v>
      </c>
      <c r="X14" t="str">
        <f>IF($M14=$AF14,$T$4,$AF14)</f>
        <v>Speler 3</v>
      </c>
      <c r="Y14" t="str">
        <f>IF($M14=$AG14,$T$4,$AG14)</f>
        <v>Speler 4</v>
      </c>
      <c r="AB14" t="s">
        <v>36</v>
      </c>
      <c r="AC14" t="s">
        <v>73</v>
      </c>
      <c r="AD14" t="str">
        <f>+$D$5</f>
        <v>Speler 1</v>
      </c>
      <c r="AE14" t="str">
        <f>+$D$6</f>
        <v>Speler 2</v>
      </c>
      <c r="AF14" t="str">
        <f>+$D$7</f>
        <v>Speler 3</v>
      </c>
      <c r="AG14" t="str">
        <f>+$D$8</f>
        <v>Speler 4</v>
      </c>
      <c r="AH14" t="str">
        <f>+$D$9</f>
        <v>Speler 5</v>
      </c>
      <c r="AJ14" s="1">
        <f>IF(D14="Dromer",0,D14)</f>
        <v>0</v>
      </c>
      <c r="AK14" s="1">
        <f>IF(F14="Dromer",0,F14)</f>
        <v>0</v>
      </c>
      <c r="AL14" s="1">
        <f>IF(H14="Dromer",0,H14)</f>
        <v>0</v>
      </c>
      <c r="AM14" s="1">
        <f>IF(J14="Dromer",0,J14)</f>
        <v>0</v>
      </c>
      <c r="AN14" s="1">
        <f>IF(L14="Dromer",0,L14)</f>
        <v>0</v>
      </c>
    </row>
    <row r="15" spans="2:40" x14ac:dyDescent="0.3">
      <c r="B15" s="39">
        <v>2</v>
      </c>
      <c r="C15" s="27"/>
      <c r="D15" s="40" t="s">
        <v>71</v>
      </c>
      <c r="E15" s="5"/>
      <c r="F15" s="27">
        <f>+Calculator!C35</f>
        <v>0</v>
      </c>
      <c r="G15" s="5"/>
      <c r="H15" s="42">
        <f>+Calculator!D35</f>
        <v>0</v>
      </c>
      <c r="I15" s="5"/>
      <c r="J15" s="27">
        <f>+Calculator!E35</f>
        <v>0</v>
      </c>
      <c r="K15" s="5"/>
      <c r="L15" s="27">
        <f>+Calculator!B35</f>
        <v>0</v>
      </c>
      <c r="M15" s="8" t="s">
        <v>36</v>
      </c>
      <c r="N15" s="8" t="s">
        <v>36</v>
      </c>
      <c r="O15" s="25" t="str">
        <f>IF($M$8="Aan",R15,IF(Calculator!B23=2,Calculator!B21,IF(Calculator!C23=2,Calculator!C21,IF(Calculator!D23=2,Calculator!D21,IF(Calculator!E23=2,Calculator!E21)))))</f>
        <v>Speler 2</v>
      </c>
      <c r="P15" s="25" t="str">
        <f t="shared" ref="P15:P43" si="0">IF(T15&gt;=5,"Einde spel",IF(T15=1,$B$5,IF(T15=2,$B$6,IF(T15=3,$B$7,$B$8))))</f>
        <v>Oost</v>
      </c>
      <c r="R15" t="str">
        <f>+D6</f>
        <v>Speler 2</v>
      </c>
      <c r="S15">
        <f>IF(Calculator!B23=2,Calculator!$B$24,IF(Calculator!C23=2,Calculator!$C$24,IF(Calculator!D23=2,Calculator!$D$24,IF(Calculator!E23=2,Calculator!$E$24))))</f>
        <v>2</v>
      </c>
      <c r="T15" s="2">
        <f>IF($M$8="Aan",1, IF(AND(AND(S15=1),S14=4),T14+1,T14))</f>
        <v>1</v>
      </c>
      <c r="U15" t="s">
        <v>36</v>
      </c>
      <c r="V15" t="str">
        <f t="shared" ref="V15:V43" si="1">IF($M15=$AD15,$T$4,$AD15)</f>
        <v>Speler 5</v>
      </c>
      <c r="W15" t="str">
        <f t="shared" ref="W15:W43" si="2">IF($M15=$AE15,$T$4,$AE15)</f>
        <v>Speler 2</v>
      </c>
      <c r="X15" t="str">
        <f t="shared" ref="X15:X43" si="3">IF($M15=$AF15,$T$4,$AF15)</f>
        <v>Speler 3</v>
      </c>
      <c r="Y15" t="str">
        <f t="shared" ref="Y15:Y43" si="4">IF($M15=$AG15,$T$4,$AG15)</f>
        <v>Speler 4</v>
      </c>
      <c r="AB15" t="s">
        <v>36</v>
      </c>
      <c r="AC15" t="s">
        <v>73</v>
      </c>
      <c r="AD15" t="str">
        <f>+$D$9</f>
        <v>Speler 5</v>
      </c>
      <c r="AE15" t="str">
        <f>+$D$6</f>
        <v>Speler 2</v>
      </c>
      <c r="AF15" t="str">
        <f>+$D$7</f>
        <v>Speler 3</v>
      </c>
      <c r="AG15" t="str">
        <f>+$D$8</f>
        <v>Speler 4</v>
      </c>
      <c r="AH15" t="str">
        <f>+$D$5</f>
        <v>Speler 1</v>
      </c>
      <c r="AJ15">
        <f>IF(D15="Dromer",AJ14,AJ14+D15)</f>
        <v>0</v>
      </c>
      <c r="AK15">
        <f>IF(F15="Dromer",AK14,AK14+F15)</f>
        <v>0</v>
      </c>
      <c r="AL15">
        <f>IF(H15="Dromer",AL14,AL14+H15)</f>
        <v>0</v>
      </c>
      <c r="AM15">
        <f>IF(J15="Dromer",AM14,AM14+J15)</f>
        <v>0</v>
      </c>
      <c r="AN15">
        <f>IF(L15="Dromer",AN14,AN14+L15)</f>
        <v>0</v>
      </c>
    </row>
    <row r="16" spans="2:40" x14ac:dyDescent="0.3">
      <c r="B16" s="39">
        <v>3</v>
      </c>
      <c r="C16" s="5"/>
      <c r="D16" s="27">
        <f>+Calculator!C53</f>
        <v>0</v>
      </c>
      <c r="E16" s="27"/>
      <c r="F16" s="40" t="s">
        <v>71</v>
      </c>
      <c r="G16" s="5"/>
      <c r="H16" s="42">
        <f>+Calculator!D53</f>
        <v>0</v>
      </c>
      <c r="I16" s="5"/>
      <c r="J16" s="27">
        <f>+Calculator!E53</f>
        <v>0</v>
      </c>
      <c r="K16" s="5"/>
      <c r="L16" s="27">
        <f>+Calculator!B53</f>
        <v>0</v>
      </c>
      <c r="M16" s="8" t="s">
        <v>36</v>
      </c>
      <c r="N16" s="8" t="s">
        <v>36</v>
      </c>
      <c r="O16" s="25" t="str">
        <f>IF($M$8="Aan",R16,IF(Calculator!B41=2,Calculator!$B$39,IF(Calculator!C41=2,Calculator!$C$39,IF(Calculator!D41=2,Calculator!$D$39,IF(Calculator!E41=2,Calculator!$E$39)))))</f>
        <v>Speler 3</v>
      </c>
      <c r="P16" s="25" t="str">
        <f t="shared" si="0"/>
        <v>Oost</v>
      </c>
      <c r="R16" t="str">
        <f>+D7</f>
        <v>Speler 3</v>
      </c>
      <c r="S16">
        <f>IF(Calculator!B41=2,Calculator!$B$42,IF(Calculator!C41=2,Calculator!$C$42,IF(Calculator!D41=2,Calculator!$D$42,IF(Calculator!E41=2,Calculator!$E$42))))</f>
        <v>3</v>
      </c>
      <c r="T16" s="2">
        <f>IF($M$8="Aan",1,IF(AND(AND(S16=1),S15=4),T15+1,T15))</f>
        <v>1</v>
      </c>
      <c r="U16" t="s">
        <v>36</v>
      </c>
      <c r="V16" t="str">
        <f t="shared" si="1"/>
        <v>Speler 5</v>
      </c>
      <c r="W16" t="str">
        <f t="shared" si="2"/>
        <v>Speler 1</v>
      </c>
      <c r="X16" t="str">
        <f t="shared" si="3"/>
        <v>Speler 3</v>
      </c>
      <c r="Y16" t="str">
        <f t="shared" si="4"/>
        <v>Speler 4</v>
      </c>
      <c r="AB16" t="s">
        <v>36</v>
      </c>
      <c r="AC16" t="s">
        <v>73</v>
      </c>
      <c r="AD16" t="str">
        <f>+$D$9</f>
        <v>Speler 5</v>
      </c>
      <c r="AE16" t="str">
        <f>+$D$5</f>
        <v>Speler 1</v>
      </c>
      <c r="AF16" t="str">
        <f>+$D$7</f>
        <v>Speler 3</v>
      </c>
      <c r="AG16" t="str">
        <f>+$D$8</f>
        <v>Speler 4</v>
      </c>
      <c r="AH16" t="str">
        <f>+$D$6</f>
        <v>Speler 2</v>
      </c>
      <c r="AJ16">
        <f t="shared" ref="AJ16:AJ29" si="5">IF(D16="Dromer",AJ15,AJ15+D16)</f>
        <v>0</v>
      </c>
      <c r="AK16">
        <f t="shared" ref="AK16:AK29" si="6">IF(F16="Dromer",AK15,AK15+F16)</f>
        <v>0</v>
      </c>
      <c r="AL16">
        <f t="shared" ref="AL16:AL29" si="7">IF(H16="Dromer",AL15,AL15+H16)</f>
        <v>0</v>
      </c>
      <c r="AM16">
        <f t="shared" ref="AM16:AM29" si="8">IF(J16="Dromer",AM15,AM15+J16)</f>
        <v>0</v>
      </c>
      <c r="AN16">
        <f t="shared" ref="AN16:AN29" si="9">IF(L16="Dromer",AN15,AN15+L16)</f>
        <v>0</v>
      </c>
    </row>
    <row r="17" spans="2:40" x14ac:dyDescent="0.3">
      <c r="B17" s="39">
        <v>4</v>
      </c>
      <c r="C17" s="5"/>
      <c r="D17" s="27">
        <f>+Calculator!C71</f>
        <v>0</v>
      </c>
      <c r="E17" s="5"/>
      <c r="F17" s="27">
        <f>+Calculator!D71</f>
        <v>0</v>
      </c>
      <c r="G17" s="27"/>
      <c r="H17" s="40" t="s">
        <v>71</v>
      </c>
      <c r="I17" s="5"/>
      <c r="J17" s="27">
        <f>+Calculator!E71</f>
        <v>0</v>
      </c>
      <c r="K17" s="5"/>
      <c r="L17" s="27">
        <f>+Calculator!B71</f>
        <v>0</v>
      </c>
      <c r="M17" s="8" t="s">
        <v>36</v>
      </c>
      <c r="N17" s="8" t="s">
        <v>36</v>
      </c>
      <c r="O17" s="25" t="str">
        <f>IF($M$8="Aan",R17,IF(Calculator!B59=2,Calculator!$B$57,IF(Calculator!C59=2,Calculator!$C$57,IF(Calculator!D59=2,Calculator!$D$57,IF(Calculator!E59=2,Calculator!$E$57)))))</f>
        <v>Speler 4</v>
      </c>
      <c r="P17" s="25" t="str">
        <f t="shared" si="0"/>
        <v>Oost</v>
      </c>
      <c r="R17" t="str">
        <f>+D8</f>
        <v>Speler 4</v>
      </c>
      <c r="S17">
        <f>IF(Calculator!B59=2,Calculator!$B$60,IF(Calculator!C59=2,Calculator!$C$60,IF(Calculator!D59=2,Calculator!$D$60,IF(Calculator!E59=2,Calculator!$E$60))))</f>
        <v>4</v>
      </c>
      <c r="T17" s="2">
        <f>IF($M$8="Aan",1,IF(AND(AND(S17=1),S16=4),T16+1,T16))</f>
        <v>1</v>
      </c>
      <c r="U17" t="s">
        <v>36</v>
      </c>
      <c r="V17" t="str">
        <f t="shared" si="1"/>
        <v>Speler 5</v>
      </c>
      <c r="W17" t="str">
        <f t="shared" si="2"/>
        <v>Speler 1</v>
      </c>
      <c r="X17" t="str">
        <f t="shared" si="3"/>
        <v>Speler 2</v>
      </c>
      <c r="Y17" t="str">
        <f t="shared" si="4"/>
        <v>Speler 4</v>
      </c>
      <c r="AB17" t="s">
        <v>36</v>
      </c>
      <c r="AC17" t="s">
        <v>73</v>
      </c>
      <c r="AD17" t="str">
        <f>+$D$9</f>
        <v>Speler 5</v>
      </c>
      <c r="AE17" t="str">
        <f>+$D$5</f>
        <v>Speler 1</v>
      </c>
      <c r="AF17" t="str">
        <f>+$D$6</f>
        <v>Speler 2</v>
      </c>
      <c r="AG17" t="str">
        <f>+$D$8</f>
        <v>Speler 4</v>
      </c>
      <c r="AH17" t="str">
        <f>+$D$7</f>
        <v>Speler 3</v>
      </c>
      <c r="AJ17">
        <f t="shared" si="5"/>
        <v>0</v>
      </c>
      <c r="AK17">
        <f t="shared" si="6"/>
        <v>0</v>
      </c>
      <c r="AL17">
        <f t="shared" si="7"/>
        <v>0</v>
      </c>
      <c r="AM17">
        <f t="shared" si="8"/>
        <v>0</v>
      </c>
      <c r="AN17">
        <f t="shared" si="9"/>
        <v>0</v>
      </c>
    </row>
    <row r="18" spans="2:40" x14ac:dyDescent="0.3">
      <c r="B18" s="39">
        <v>5</v>
      </c>
      <c r="C18" s="5"/>
      <c r="D18" s="27">
        <f>+Calculator!C89</f>
        <v>0</v>
      </c>
      <c r="E18" s="5"/>
      <c r="F18" s="27">
        <f>+Calculator!D89</f>
        <v>0</v>
      </c>
      <c r="G18" s="5"/>
      <c r="H18" s="27">
        <f>+Calculator!E89</f>
        <v>0</v>
      </c>
      <c r="I18" s="27"/>
      <c r="J18" s="40" t="s">
        <v>71</v>
      </c>
      <c r="K18" s="5"/>
      <c r="L18" s="27">
        <f>+Calculator!B89</f>
        <v>0</v>
      </c>
      <c r="M18" s="8" t="s">
        <v>36</v>
      </c>
      <c r="N18" s="8" t="s">
        <v>36</v>
      </c>
      <c r="O18" s="25" t="str">
        <f>IF($M$8="Aan",R18,IF(Calculator!B77=2,Calculator!$B$75,IF(Calculator!C77=2,Calculator!$C$75,IF(Calculator!D77=2,Calculator!$D$75,IF(Calculator!E77=2,Calculator!$E$75)))))</f>
        <v>Speler 5</v>
      </c>
      <c r="P18" s="25" t="str">
        <f t="shared" si="0"/>
        <v>Oost</v>
      </c>
      <c r="R18" t="str">
        <f>+D9</f>
        <v>Speler 5</v>
      </c>
      <c r="S18">
        <f>IF(Calculator!B77=2,Calculator!$B$78,IF(Calculator!C77=2,Calculator!$C$78,IF(Calculator!D77=2,Calculator!$D$78,IF(Calculator!E77=2,Calculator!$E$78))))</f>
        <v>1</v>
      </c>
      <c r="T18" s="2">
        <f>IF($M$8="Aan",1,IF(AND(AND(S18=1),S17=4),T17+1,T17))</f>
        <v>1</v>
      </c>
      <c r="U18" t="s">
        <v>36</v>
      </c>
      <c r="V18" t="str">
        <f t="shared" si="1"/>
        <v>Speler 5</v>
      </c>
      <c r="W18" t="str">
        <f t="shared" si="2"/>
        <v>Speler 1</v>
      </c>
      <c r="X18" t="str">
        <f t="shared" si="3"/>
        <v>Speler 2</v>
      </c>
      <c r="Y18" t="str">
        <f t="shared" si="4"/>
        <v>Speler 3</v>
      </c>
      <c r="AB18" t="s">
        <v>36</v>
      </c>
      <c r="AC18" t="s">
        <v>73</v>
      </c>
      <c r="AD18" t="str">
        <f>+$D$9</f>
        <v>Speler 5</v>
      </c>
      <c r="AE18" t="str">
        <f>+$D$5</f>
        <v>Speler 1</v>
      </c>
      <c r="AF18" t="str">
        <f>+$D$6</f>
        <v>Speler 2</v>
      </c>
      <c r="AG18" t="str">
        <f>+$D$7</f>
        <v>Speler 3</v>
      </c>
      <c r="AH18" t="str">
        <f>+$D$8</f>
        <v>Speler 4</v>
      </c>
      <c r="AJ18">
        <f t="shared" si="5"/>
        <v>0</v>
      </c>
      <c r="AK18">
        <f t="shared" si="6"/>
        <v>0</v>
      </c>
      <c r="AL18">
        <f t="shared" si="7"/>
        <v>0</v>
      </c>
      <c r="AM18">
        <f t="shared" si="8"/>
        <v>0</v>
      </c>
      <c r="AN18">
        <f t="shared" si="9"/>
        <v>0</v>
      </c>
    </row>
    <row r="19" spans="2:40" x14ac:dyDescent="0.3">
      <c r="B19" s="39">
        <v>6</v>
      </c>
      <c r="C19" s="5"/>
      <c r="D19" s="27">
        <f>+Calculator!C107</f>
        <v>0</v>
      </c>
      <c r="E19" s="5"/>
      <c r="F19" s="27">
        <f>+Calculator!D107</f>
        <v>0</v>
      </c>
      <c r="G19" s="5"/>
      <c r="H19" s="27">
        <f>+Calculator!E107</f>
        <v>0</v>
      </c>
      <c r="I19" s="5"/>
      <c r="J19" s="27">
        <f>+Calculator!B107</f>
        <v>0</v>
      </c>
      <c r="K19" s="27"/>
      <c r="L19" s="40" t="s">
        <v>71</v>
      </c>
      <c r="M19" s="8" t="s">
        <v>36</v>
      </c>
      <c r="N19" s="8" t="s">
        <v>36</v>
      </c>
      <c r="O19" s="25" t="str">
        <f>IF($M$8="Aan",R19,IF(Calculator!B95=2,Calculator!$B$93,IF(Calculator!C95=2,Calculator!$C$93,IF(Calculator!D95=2,Calculator!$D$93,IF(Calculator!E95=2,Calculator!$E$93)))))</f>
        <v>Speler 1</v>
      </c>
      <c r="P19" s="25" t="str">
        <f t="shared" si="0"/>
        <v>Zuid</v>
      </c>
      <c r="R19" t="str">
        <f t="shared" ref="R19:R43" si="10">+R14</f>
        <v>Speler 1</v>
      </c>
      <c r="S19">
        <f>IF(Calculator!B95=2,Calculator!$B$96,IF(Calculator!C95=2,Calculator!$C$96,IF(Calculator!D95=2,Calculator!$D$96,IF(Calculator!E95=2,Calculator!$E$96))))</f>
        <v>2</v>
      </c>
      <c r="T19" s="2">
        <f>IF($M$8="Aan",2,IF(AND(AND(S19=1),S18=4),T18+1,T18))</f>
        <v>2</v>
      </c>
      <c r="U19" t="s">
        <v>36</v>
      </c>
      <c r="V19" t="str">
        <f t="shared" si="1"/>
        <v>Speler 4</v>
      </c>
      <c r="W19" t="str">
        <f t="shared" si="2"/>
        <v>Speler 1</v>
      </c>
      <c r="X19" t="str">
        <f t="shared" si="3"/>
        <v>Speler 2</v>
      </c>
      <c r="Y19" t="str">
        <f t="shared" si="4"/>
        <v>Speler 3</v>
      </c>
      <c r="AB19" t="s">
        <v>36</v>
      </c>
      <c r="AC19" t="s">
        <v>73</v>
      </c>
      <c r="AD19" t="str">
        <f>+$D$8</f>
        <v>Speler 4</v>
      </c>
      <c r="AE19" t="str">
        <f>+$D$5</f>
        <v>Speler 1</v>
      </c>
      <c r="AF19" t="str">
        <f>+$D$6</f>
        <v>Speler 2</v>
      </c>
      <c r="AG19" t="str">
        <f>+$D$7</f>
        <v>Speler 3</v>
      </c>
      <c r="AH19" t="str">
        <f>+$D$9</f>
        <v>Speler 5</v>
      </c>
      <c r="AJ19">
        <f t="shared" si="5"/>
        <v>0</v>
      </c>
      <c r="AK19">
        <f t="shared" si="6"/>
        <v>0</v>
      </c>
      <c r="AL19">
        <f t="shared" si="7"/>
        <v>0</v>
      </c>
      <c r="AM19">
        <f t="shared" si="8"/>
        <v>0</v>
      </c>
      <c r="AN19">
        <f t="shared" si="9"/>
        <v>0</v>
      </c>
    </row>
    <row r="20" spans="2:40" x14ac:dyDescent="0.3">
      <c r="B20" s="39">
        <v>7</v>
      </c>
      <c r="C20" s="27"/>
      <c r="D20" s="40" t="s">
        <v>71</v>
      </c>
      <c r="E20" s="5"/>
      <c r="F20" s="27">
        <f>+Calculator!D125</f>
        <v>0</v>
      </c>
      <c r="G20" s="5"/>
      <c r="H20" s="27">
        <f>+Calculator!E125</f>
        <v>0</v>
      </c>
      <c r="I20" s="5"/>
      <c r="J20" s="27">
        <f>+Calculator!B125</f>
        <v>0</v>
      </c>
      <c r="K20" s="5"/>
      <c r="L20" s="27">
        <f>+Calculator!C125</f>
        <v>0</v>
      </c>
      <c r="M20" s="8" t="s">
        <v>36</v>
      </c>
      <c r="N20" s="8" t="s">
        <v>36</v>
      </c>
      <c r="O20" s="25" t="str">
        <f>IF($M$8="Aan",R20,IF(Calculator!B113=2,Calculator!$B$111,IF(Calculator!C113=2,Calculator!$C$111,IF(Calculator!D113=2,Calculator!$D$111,IF(Calculator!E113=2,Calculator!$E$111)))))</f>
        <v>Speler 2</v>
      </c>
      <c r="P20" s="25" t="str">
        <f t="shared" si="0"/>
        <v>Zuid</v>
      </c>
      <c r="R20" t="str">
        <f t="shared" si="10"/>
        <v>Speler 2</v>
      </c>
      <c r="S20">
        <f>IF(Calculator!B113=2,Calculator!$B$114,IF(Calculator!C113=2,Calculator!$C$114,IF(Calculator!D113=2,Calculator!$D$114,IF(Calculator!E113=2,Calculator!$E$114))))</f>
        <v>3</v>
      </c>
      <c r="T20" s="2">
        <f>IF($M$8="Aan",2,IF(AND(AND(S20=1),S19=4),T19+1,T19))</f>
        <v>2</v>
      </c>
      <c r="U20" t="s">
        <v>36</v>
      </c>
      <c r="V20" t="str">
        <f t="shared" si="1"/>
        <v>Speler 4</v>
      </c>
      <c r="W20" t="str">
        <f t="shared" si="2"/>
        <v>Speler 5</v>
      </c>
      <c r="X20" t="str">
        <f t="shared" si="3"/>
        <v>Speler 2</v>
      </c>
      <c r="Y20" t="str">
        <f t="shared" si="4"/>
        <v>Speler 3</v>
      </c>
      <c r="AB20" t="s">
        <v>36</v>
      </c>
      <c r="AC20" t="s">
        <v>73</v>
      </c>
      <c r="AD20" t="str">
        <f>+$D$8</f>
        <v>Speler 4</v>
      </c>
      <c r="AE20" t="str">
        <f>+$D$9</f>
        <v>Speler 5</v>
      </c>
      <c r="AF20" t="str">
        <f>+$D$6</f>
        <v>Speler 2</v>
      </c>
      <c r="AG20" t="str">
        <f>+$D$7</f>
        <v>Speler 3</v>
      </c>
      <c r="AH20" t="str">
        <f>+$D$5</f>
        <v>Speler 1</v>
      </c>
      <c r="AJ20">
        <f t="shared" si="5"/>
        <v>0</v>
      </c>
      <c r="AK20">
        <f t="shared" si="6"/>
        <v>0</v>
      </c>
      <c r="AL20">
        <f t="shared" si="7"/>
        <v>0</v>
      </c>
      <c r="AM20">
        <f t="shared" si="8"/>
        <v>0</v>
      </c>
      <c r="AN20">
        <f t="shared" si="9"/>
        <v>0</v>
      </c>
    </row>
    <row r="21" spans="2:40" x14ac:dyDescent="0.3">
      <c r="B21" s="39">
        <v>8</v>
      </c>
      <c r="C21" s="5"/>
      <c r="D21" s="27">
        <f>+Calculator!D143</f>
        <v>0</v>
      </c>
      <c r="E21" s="27"/>
      <c r="F21" s="40" t="s">
        <v>71</v>
      </c>
      <c r="G21" s="5"/>
      <c r="H21" s="27">
        <f>+Calculator!E143</f>
        <v>0</v>
      </c>
      <c r="I21" s="5"/>
      <c r="J21" s="27">
        <f>+Calculator!B143</f>
        <v>0</v>
      </c>
      <c r="K21" s="5"/>
      <c r="L21" s="27">
        <f>+Calculator!C143</f>
        <v>0</v>
      </c>
      <c r="M21" s="8" t="s">
        <v>36</v>
      </c>
      <c r="N21" s="8" t="s">
        <v>36</v>
      </c>
      <c r="O21" s="25" t="str">
        <f>IF($M$8="Aan",R21,IF(Calculator!B131=2,Calculator!$B$129,IF(Calculator!C131=2,Calculator!$C$129,IF(Calculator!D131=2,Calculator!$D$129,IF(Calculator!E131=2,Calculator!$E$129)))))</f>
        <v>Speler 3</v>
      </c>
      <c r="P21" s="25" t="str">
        <f t="shared" si="0"/>
        <v>Zuid</v>
      </c>
      <c r="R21" t="str">
        <f t="shared" si="10"/>
        <v>Speler 3</v>
      </c>
      <c r="S21">
        <f>IF(Calculator!B131=2,Calculator!$B$132,IF(Calculator!C131=2,Calculator!$C$132,IF(Calculator!D131=2,Calculator!$D$132,IF(Calculator!E131=2,Calculator!$E$132))))</f>
        <v>4</v>
      </c>
      <c r="T21" s="2">
        <f>IF($M$8="Aan",2,IF(AND(AND(S21=1),S20=4),T20+1,T20))</f>
        <v>2</v>
      </c>
      <c r="U21" t="s">
        <v>36</v>
      </c>
      <c r="V21" t="str">
        <f t="shared" si="1"/>
        <v>Speler 4</v>
      </c>
      <c r="W21" t="str">
        <f t="shared" si="2"/>
        <v>Speler 5</v>
      </c>
      <c r="X21" t="str">
        <f t="shared" si="3"/>
        <v>Speler 1</v>
      </c>
      <c r="Y21" t="str">
        <f t="shared" si="4"/>
        <v>Speler 3</v>
      </c>
      <c r="AB21" t="s">
        <v>36</v>
      </c>
      <c r="AC21" t="s">
        <v>73</v>
      </c>
      <c r="AD21" t="str">
        <f>+$D$8</f>
        <v>Speler 4</v>
      </c>
      <c r="AE21" t="str">
        <f>+$D$9</f>
        <v>Speler 5</v>
      </c>
      <c r="AF21" t="str">
        <f>+$D$5</f>
        <v>Speler 1</v>
      </c>
      <c r="AG21" t="str">
        <f>+$D$7</f>
        <v>Speler 3</v>
      </c>
      <c r="AH21" t="str">
        <f>+$D$6</f>
        <v>Speler 2</v>
      </c>
      <c r="AJ21">
        <f t="shared" si="5"/>
        <v>0</v>
      </c>
      <c r="AK21">
        <f t="shared" si="6"/>
        <v>0</v>
      </c>
      <c r="AL21">
        <f t="shared" si="7"/>
        <v>0</v>
      </c>
      <c r="AM21">
        <f t="shared" si="8"/>
        <v>0</v>
      </c>
      <c r="AN21">
        <f t="shared" si="9"/>
        <v>0</v>
      </c>
    </row>
    <row r="22" spans="2:40" x14ac:dyDescent="0.3">
      <c r="B22" s="39">
        <v>9</v>
      </c>
      <c r="C22" s="5"/>
      <c r="D22" s="27">
        <f>+Calculator!D161</f>
        <v>0</v>
      </c>
      <c r="E22" s="5"/>
      <c r="F22" s="27">
        <f>+Calculator!E161</f>
        <v>0</v>
      </c>
      <c r="G22" s="27"/>
      <c r="H22" s="40" t="s">
        <v>71</v>
      </c>
      <c r="I22" s="5"/>
      <c r="J22" s="27">
        <f>+Calculator!B161</f>
        <v>0</v>
      </c>
      <c r="K22" s="5"/>
      <c r="L22" s="27">
        <f>+Calculator!C161</f>
        <v>0</v>
      </c>
      <c r="M22" s="8" t="s">
        <v>36</v>
      </c>
      <c r="N22" s="8" t="s">
        <v>36</v>
      </c>
      <c r="O22" s="25" t="str">
        <f>IF($M$8="Aan",R22,IF(Calculator!B149=2,Calculator!$B$147,IF(Calculator!C149=2,Calculator!$C$147,IF(Calculator!D149=2,Calculator!$D$147,IF(Calculator!E149=2,Calculator!$E$147)))))</f>
        <v>Speler 4</v>
      </c>
      <c r="P22" s="25" t="str">
        <f t="shared" si="0"/>
        <v>Zuid</v>
      </c>
      <c r="R22" t="str">
        <f t="shared" si="10"/>
        <v>Speler 4</v>
      </c>
      <c r="S22">
        <f>IF(Calculator!B149=2,Calculator!$B$150,IF(Calculator!C149=2,Calculator!$C$150,IF(Calculator!D149=2,Calculator!$D$150,IF(Calculator!E149=2,Calculator!$E$150))))</f>
        <v>1</v>
      </c>
      <c r="T22" s="2">
        <f>IF($M$8="Aan",2,IF(AND(AND(S22=1),S21=4),T21+1,T21))</f>
        <v>2</v>
      </c>
      <c r="U22" t="s">
        <v>36</v>
      </c>
      <c r="V22" t="str">
        <f t="shared" si="1"/>
        <v>Speler 4</v>
      </c>
      <c r="W22" t="str">
        <f t="shared" si="2"/>
        <v>Speler 5</v>
      </c>
      <c r="X22" t="str">
        <f t="shared" si="3"/>
        <v>Speler 1</v>
      </c>
      <c r="Y22" t="str">
        <f t="shared" si="4"/>
        <v>Speler 2</v>
      </c>
      <c r="AB22" t="s">
        <v>36</v>
      </c>
      <c r="AC22" t="s">
        <v>73</v>
      </c>
      <c r="AD22" t="str">
        <f>+$D$8</f>
        <v>Speler 4</v>
      </c>
      <c r="AE22" t="str">
        <f>+$D$9</f>
        <v>Speler 5</v>
      </c>
      <c r="AF22" t="str">
        <f>+$D$5</f>
        <v>Speler 1</v>
      </c>
      <c r="AG22" t="str">
        <f>+$D$6</f>
        <v>Speler 2</v>
      </c>
      <c r="AH22" t="str">
        <f>+$D$7</f>
        <v>Speler 3</v>
      </c>
      <c r="AJ22">
        <f t="shared" si="5"/>
        <v>0</v>
      </c>
      <c r="AK22">
        <f t="shared" si="6"/>
        <v>0</v>
      </c>
      <c r="AL22">
        <f t="shared" si="7"/>
        <v>0</v>
      </c>
      <c r="AM22">
        <f t="shared" si="8"/>
        <v>0</v>
      </c>
      <c r="AN22">
        <f t="shared" si="9"/>
        <v>0</v>
      </c>
    </row>
    <row r="23" spans="2:40" x14ac:dyDescent="0.3">
      <c r="B23" s="39">
        <v>10</v>
      </c>
      <c r="C23" s="5"/>
      <c r="D23" s="27">
        <f>+Calculator!D179</f>
        <v>0</v>
      </c>
      <c r="E23" s="5"/>
      <c r="F23" s="27">
        <f>+Calculator!E179</f>
        <v>0</v>
      </c>
      <c r="G23" s="5"/>
      <c r="H23" s="27">
        <f>+Calculator!B179</f>
        <v>0</v>
      </c>
      <c r="I23" s="27"/>
      <c r="J23" s="40" t="s">
        <v>71</v>
      </c>
      <c r="K23" s="5"/>
      <c r="L23" s="27">
        <f>+Calculator!C179</f>
        <v>0</v>
      </c>
      <c r="M23" s="8" t="s">
        <v>36</v>
      </c>
      <c r="N23" s="8" t="s">
        <v>36</v>
      </c>
      <c r="O23" s="25" t="str">
        <f>IF($M$8="Aan",R23,IF(Calculator!B167=2,Calculator!$B$165,IF(Calculator!C167=2,Calculator!$C$165,IF(Calculator!D167=2,Calculator!$D$165,IF(Calculator!E167=2,Calculator!$E$165)))))</f>
        <v>Speler 5</v>
      </c>
      <c r="P23" s="25" t="str">
        <f t="shared" si="0"/>
        <v>Zuid</v>
      </c>
      <c r="R23" t="str">
        <f t="shared" si="10"/>
        <v>Speler 5</v>
      </c>
      <c r="S23">
        <f>IF(Calculator!B167=2,Calculator!$B$168,IF(Calculator!C167=2,Calculator!$C$168,IF(Calculator!D167=2,Calculator!$D$168,IF(Calculator!E167=2,Calculator!$E$168))))</f>
        <v>2</v>
      </c>
      <c r="T23" s="2">
        <f>IF($M$8="Aan",2,IF(AND(AND(S23=1),S22=4),T22+1,T22))</f>
        <v>2</v>
      </c>
      <c r="U23" t="s">
        <v>36</v>
      </c>
      <c r="V23" t="str">
        <f t="shared" si="1"/>
        <v>Speler 3</v>
      </c>
      <c r="W23" t="str">
        <f t="shared" si="2"/>
        <v>Speler 5</v>
      </c>
      <c r="X23" t="str">
        <f t="shared" si="3"/>
        <v>Speler 1</v>
      </c>
      <c r="Y23" t="str">
        <f t="shared" si="4"/>
        <v>Speler 2</v>
      </c>
      <c r="AB23" t="s">
        <v>36</v>
      </c>
      <c r="AC23" t="s">
        <v>73</v>
      </c>
      <c r="AD23" t="str">
        <f>+$D$7</f>
        <v>Speler 3</v>
      </c>
      <c r="AE23" t="str">
        <f>+$D$9</f>
        <v>Speler 5</v>
      </c>
      <c r="AF23" t="str">
        <f>+$D$5</f>
        <v>Speler 1</v>
      </c>
      <c r="AG23" t="str">
        <f>+$D$6</f>
        <v>Speler 2</v>
      </c>
      <c r="AH23" t="str">
        <f>+$D$8</f>
        <v>Speler 4</v>
      </c>
      <c r="AJ23">
        <f t="shared" si="5"/>
        <v>0</v>
      </c>
      <c r="AK23">
        <f t="shared" si="6"/>
        <v>0</v>
      </c>
      <c r="AL23">
        <f t="shared" si="7"/>
        <v>0</v>
      </c>
      <c r="AM23">
        <f t="shared" si="8"/>
        <v>0</v>
      </c>
      <c r="AN23">
        <f t="shared" si="9"/>
        <v>0</v>
      </c>
    </row>
    <row r="24" spans="2:40" x14ac:dyDescent="0.3">
      <c r="B24" s="39">
        <v>11</v>
      </c>
      <c r="C24" s="5"/>
      <c r="D24" s="27">
        <f>+Calculator!D197</f>
        <v>0</v>
      </c>
      <c r="E24" s="5"/>
      <c r="F24" s="27">
        <f>+Calculator!E197</f>
        <v>0</v>
      </c>
      <c r="G24" s="5"/>
      <c r="H24" s="27">
        <f>+Calculator!B197</f>
        <v>0</v>
      </c>
      <c r="I24" s="5"/>
      <c r="J24" s="27">
        <f>+Calculator!C197</f>
        <v>0</v>
      </c>
      <c r="K24" s="27"/>
      <c r="L24" s="40" t="s">
        <v>71</v>
      </c>
      <c r="M24" s="8" t="s">
        <v>36</v>
      </c>
      <c r="N24" s="8" t="s">
        <v>36</v>
      </c>
      <c r="O24" s="25" t="str">
        <f>IF($M$8="Aan",R24,IF(Calculator!B185=2,Calculator!$B$183,IF(Calculator!C185=2,Calculator!$C$183,IF(Calculator!D185=2,Calculator!$D$183,IF(Calculator!E185=2,Calculator!$E$183)))))</f>
        <v>Speler 1</v>
      </c>
      <c r="P24" s="25" t="str">
        <f t="shared" si="0"/>
        <v>West</v>
      </c>
      <c r="R24" t="str">
        <f t="shared" si="10"/>
        <v>Speler 1</v>
      </c>
      <c r="S24">
        <f>IF(Calculator!B185=2,Calculator!$B$186,IF(Calculator!C185=2,Calculator!$C$186,IF(Calculator!D185=2,Calculator!$D$186,IF(Calculator!E185=2,Calculator!$E$186))))</f>
        <v>3</v>
      </c>
      <c r="T24" s="2">
        <f>IF($M$8="Aan",3,IF(AND(AND(S24=1),S23=4),T23+1,T23))</f>
        <v>3</v>
      </c>
      <c r="U24" t="s">
        <v>36</v>
      </c>
      <c r="V24" t="str">
        <f t="shared" si="1"/>
        <v>Speler 3</v>
      </c>
      <c r="W24" t="str">
        <f t="shared" si="2"/>
        <v>Speler 4</v>
      </c>
      <c r="X24" t="str">
        <f t="shared" si="3"/>
        <v>Speler 1</v>
      </c>
      <c r="Y24" t="str">
        <f t="shared" si="4"/>
        <v>Speler 2</v>
      </c>
      <c r="AB24" t="s">
        <v>36</v>
      </c>
      <c r="AC24" t="s">
        <v>73</v>
      </c>
      <c r="AD24" t="str">
        <f>+$D$7</f>
        <v>Speler 3</v>
      </c>
      <c r="AE24" t="str">
        <f>+$D$8</f>
        <v>Speler 4</v>
      </c>
      <c r="AF24" t="str">
        <f>+$D$5</f>
        <v>Speler 1</v>
      </c>
      <c r="AG24" t="str">
        <f>+$D$6</f>
        <v>Speler 2</v>
      </c>
      <c r="AH24" t="str">
        <f>+$D$9</f>
        <v>Speler 5</v>
      </c>
      <c r="AJ24">
        <f t="shared" si="5"/>
        <v>0</v>
      </c>
      <c r="AK24">
        <f t="shared" si="6"/>
        <v>0</v>
      </c>
      <c r="AL24">
        <f t="shared" si="7"/>
        <v>0</v>
      </c>
      <c r="AM24">
        <f t="shared" si="8"/>
        <v>0</v>
      </c>
      <c r="AN24">
        <f t="shared" si="9"/>
        <v>0</v>
      </c>
    </row>
    <row r="25" spans="2:40" x14ac:dyDescent="0.3">
      <c r="B25" s="39">
        <v>12</v>
      </c>
      <c r="C25" s="27"/>
      <c r="D25" s="40" t="s">
        <v>71</v>
      </c>
      <c r="E25" s="5"/>
      <c r="F25" s="27">
        <f>+Calculator!E215</f>
        <v>0</v>
      </c>
      <c r="G25" s="5"/>
      <c r="H25" s="27">
        <f>+Calculator!B215</f>
        <v>0</v>
      </c>
      <c r="I25" s="5"/>
      <c r="J25" s="27">
        <f>+Calculator!C215</f>
        <v>0</v>
      </c>
      <c r="K25" s="5"/>
      <c r="L25" s="27">
        <f>+Calculator!D215</f>
        <v>0</v>
      </c>
      <c r="M25" s="8" t="s">
        <v>36</v>
      </c>
      <c r="N25" s="8" t="s">
        <v>36</v>
      </c>
      <c r="O25" s="25" t="str">
        <f>IF($M$8="Aan",R25,IF(Calculator!B203=2,Calculator!$B$201,IF(Calculator!C203=2,Calculator!$C$201,IF(Calculator!D203=2,Calculator!$D$201,IF(Calculator!E203=2,Calculator!$E$201)))))</f>
        <v>Speler 2</v>
      </c>
      <c r="P25" s="25" t="str">
        <f t="shared" si="0"/>
        <v>West</v>
      </c>
      <c r="R25" t="str">
        <f t="shared" si="10"/>
        <v>Speler 2</v>
      </c>
      <c r="S25">
        <f>IF(Calculator!B203=2,Calculator!$B$204,IF(Calculator!C203=2,Calculator!$C$204,IF(Calculator!D203=2,Calculator!$D$204,IF(Calculator!E203=2,Calculator!$E$204))))</f>
        <v>4</v>
      </c>
      <c r="T25" s="2">
        <f>IF($M$8="Aan",3,IF(AND(AND(S25=1),S24=4),T24+1,T24))</f>
        <v>3</v>
      </c>
      <c r="U25" t="s">
        <v>36</v>
      </c>
      <c r="V25" t="str">
        <f t="shared" si="1"/>
        <v>Speler 3</v>
      </c>
      <c r="W25" t="str">
        <f t="shared" si="2"/>
        <v>Speler 4</v>
      </c>
      <c r="X25" t="str">
        <f t="shared" si="3"/>
        <v>Speler 5</v>
      </c>
      <c r="Y25" t="str">
        <f t="shared" si="4"/>
        <v>Speler 2</v>
      </c>
      <c r="AB25" t="s">
        <v>36</v>
      </c>
      <c r="AC25" t="s">
        <v>73</v>
      </c>
      <c r="AD25" t="str">
        <f>+$D$7</f>
        <v>Speler 3</v>
      </c>
      <c r="AE25" t="str">
        <f>+$D$8</f>
        <v>Speler 4</v>
      </c>
      <c r="AF25" t="str">
        <f>+$D$9</f>
        <v>Speler 5</v>
      </c>
      <c r="AG25" t="str">
        <f>+$D$6</f>
        <v>Speler 2</v>
      </c>
      <c r="AH25" t="str">
        <f>+$D$5</f>
        <v>Speler 1</v>
      </c>
      <c r="AJ25">
        <f t="shared" si="5"/>
        <v>0</v>
      </c>
      <c r="AK25">
        <f t="shared" si="6"/>
        <v>0</v>
      </c>
      <c r="AL25">
        <f t="shared" si="7"/>
        <v>0</v>
      </c>
      <c r="AM25">
        <f t="shared" si="8"/>
        <v>0</v>
      </c>
      <c r="AN25">
        <f t="shared" si="9"/>
        <v>0</v>
      </c>
    </row>
    <row r="26" spans="2:40" x14ac:dyDescent="0.3">
      <c r="B26" s="39">
        <v>13</v>
      </c>
      <c r="C26" s="5"/>
      <c r="D26" s="27">
        <f>+Calculator!E233</f>
        <v>0</v>
      </c>
      <c r="E26" s="27"/>
      <c r="F26" s="40" t="s">
        <v>71</v>
      </c>
      <c r="G26" s="5"/>
      <c r="H26" s="27">
        <f>+Calculator!B233</f>
        <v>0</v>
      </c>
      <c r="I26" s="5"/>
      <c r="J26" s="27">
        <f>+Calculator!C233</f>
        <v>0</v>
      </c>
      <c r="K26" s="5"/>
      <c r="L26" s="27">
        <f>+Calculator!D233</f>
        <v>0</v>
      </c>
      <c r="M26" s="8" t="s">
        <v>36</v>
      </c>
      <c r="N26" s="8" t="s">
        <v>36</v>
      </c>
      <c r="O26" s="25" t="str">
        <f>IF($M$8="Aan",R26,IF(Calculator!B221=2,Calculator!$B$219,IF(Calculator!C221=2,Calculator!$C$219,IF(Calculator!D221=2,Calculator!$D$219,IF(Calculator!E221=2,Calculator!$E$219)))))</f>
        <v>Speler 3</v>
      </c>
      <c r="P26" s="25" t="str">
        <f t="shared" si="0"/>
        <v>West</v>
      </c>
      <c r="R26" t="str">
        <f t="shared" si="10"/>
        <v>Speler 3</v>
      </c>
      <c r="S26">
        <f>IF(Calculator!B221=2,Calculator!$B$222,IF(Calculator!C221=2,Calculator!$C$222,IF(Calculator!D221=2,Calculator!$D$222,IF(Calculator!E221=2,Calculator!$E$222))))</f>
        <v>1</v>
      </c>
      <c r="T26" s="2">
        <f>IF($M$8="Aan",3,IF(AND(AND(S26=1),S25=4),T25+1,T25))</f>
        <v>3</v>
      </c>
      <c r="U26" t="s">
        <v>36</v>
      </c>
      <c r="V26" t="str">
        <f t="shared" si="1"/>
        <v>Speler 3</v>
      </c>
      <c r="W26" t="str">
        <f t="shared" si="2"/>
        <v>Speler 4</v>
      </c>
      <c r="X26" t="str">
        <f t="shared" si="3"/>
        <v>Speler 5</v>
      </c>
      <c r="Y26" t="str">
        <f t="shared" si="4"/>
        <v>Speler 1</v>
      </c>
      <c r="AB26" t="s">
        <v>36</v>
      </c>
      <c r="AC26" t="s">
        <v>73</v>
      </c>
      <c r="AD26" t="str">
        <f>+$D$7</f>
        <v>Speler 3</v>
      </c>
      <c r="AE26" t="str">
        <f>+$D$8</f>
        <v>Speler 4</v>
      </c>
      <c r="AF26" t="str">
        <f>+$D$9</f>
        <v>Speler 5</v>
      </c>
      <c r="AG26" t="str">
        <f>+$D$5</f>
        <v>Speler 1</v>
      </c>
      <c r="AH26" t="str">
        <f>+$D$6</f>
        <v>Speler 2</v>
      </c>
      <c r="AJ26">
        <f t="shared" si="5"/>
        <v>0</v>
      </c>
      <c r="AK26">
        <f t="shared" si="6"/>
        <v>0</v>
      </c>
      <c r="AL26">
        <f t="shared" si="7"/>
        <v>0</v>
      </c>
      <c r="AM26">
        <f t="shared" si="8"/>
        <v>0</v>
      </c>
      <c r="AN26">
        <f t="shared" si="9"/>
        <v>0</v>
      </c>
    </row>
    <row r="27" spans="2:40" x14ac:dyDescent="0.3">
      <c r="B27" s="39">
        <v>14</v>
      </c>
      <c r="C27" s="5"/>
      <c r="D27" s="27">
        <f>+Calculator!E251</f>
        <v>0</v>
      </c>
      <c r="E27" s="5"/>
      <c r="F27" s="27">
        <f>+Calculator!B251</f>
        <v>0</v>
      </c>
      <c r="G27" s="27"/>
      <c r="H27" s="40" t="s">
        <v>71</v>
      </c>
      <c r="I27" s="5"/>
      <c r="J27" s="27">
        <f>+Calculator!C251</f>
        <v>0</v>
      </c>
      <c r="K27" s="5"/>
      <c r="L27" s="27">
        <f>+Calculator!D251</f>
        <v>0</v>
      </c>
      <c r="M27" s="8" t="s">
        <v>36</v>
      </c>
      <c r="N27" s="8" t="s">
        <v>36</v>
      </c>
      <c r="O27" s="25" t="str">
        <f>IF($M$8="Aan",R27,IF(Calculator!B239=2,Calculator!$B$237,IF(Calculator!C239=2,Calculator!$C$237,IF(Calculator!D239=2,Calculator!$D$237,IF(Calculator!E239=2,Calculator!$E$237)))))</f>
        <v>Speler 4</v>
      </c>
      <c r="P27" s="25" t="str">
        <f t="shared" si="0"/>
        <v>West</v>
      </c>
      <c r="R27" t="str">
        <f t="shared" si="10"/>
        <v>Speler 4</v>
      </c>
      <c r="S27">
        <f>IF(Calculator!B239=2,Calculator!$B$240,IF(Calculator!C239=2,Calculator!$C$240,IF(Calculator!D239=2,Calculator!$D$240,IF(Calculator!E239=2,Calculator!$E$240))))</f>
        <v>2</v>
      </c>
      <c r="T27" s="2">
        <f>IF($M$8="Aan",3,IF(AND(AND(S27=1),S26=4),T26+1,T26))</f>
        <v>3</v>
      </c>
      <c r="U27" t="s">
        <v>36</v>
      </c>
      <c r="V27" t="str">
        <f t="shared" si="1"/>
        <v>Speler 2</v>
      </c>
      <c r="W27" t="str">
        <f t="shared" si="2"/>
        <v>Speler 4</v>
      </c>
      <c r="X27" t="str">
        <f t="shared" si="3"/>
        <v>Speler 5</v>
      </c>
      <c r="Y27" t="str">
        <f t="shared" si="4"/>
        <v>Speler 1</v>
      </c>
      <c r="AB27" t="s">
        <v>36</v>
      </c>
      <c r="AC27" t="s">
        <v>73</v>
      </c>
      <c r="AD27" t="str">
        <f>+$D$6</f>
        <v>Speler 2</v>
      </c>
      <c r="AE27" t="str">
        <f>+$D$8</f>
        <v>Speler 4</v>
      </c>
      <c r="AF27" t="str">
        <f>+$D$9</f>
        <v>Speler 5</v>
      </c>
      <c r="AG27" t="str">
        <f>+$D$5</f>
        <v>Speler 1</v>
      </c>
      <c r="AH27" t="str">
        <f>+$D$7</f>
        <v>Speler 3</v>
      </c>
      <c r="AJ27">
        <f t="shared" si="5"/>
        <v>0</v>
      </c>
      <c r="AK27">
        <f t="shared" si="6"/>
        <v>0</v>
      </c>
      <c r="AL27">
        <f t="shared" si="7"/>
        <v>0</v>
      </c>
      <c r="AM27">
        <f t="shared" si="8"/>
        <v>0</v>
      </c>
      <c r="AN27">
        <f t="shared" si="9"/>
        <v>0</v>
      </c>
    </row>
    <row r="28" spans="2:40" x14ac:dyDescent="0.3">
      <c r="B28" s="39">
        <v>15</v>
      </c>
      <c r="C28" s="5"/>
      <c r="D28" s="27">
        <f>+Calculator!E269</f>
        <v>0</v>
      </c>
      <c r="E28" s="5"/>
      <c r="F28" s="27">
        <f>+Calculator!B269</f>
        <v>0</v>
      </c>
      <c r="G28" s="5"/>
      <c r="H28" s="27">
        <f>+Calculator!C269</f>
        <v>0</v>
      </c>
      <c r="I28" s="27"/>
      <c r="J28" s="40" t="s">
        <v>71</v>
      </c>
      <c r="K28" s="5"/>
      <c r="L28" s="27">
        <f>+Calculator!D269</f>
        <v>0</v>
      </c>
      <c r="M28" s="8" t="s">
        <v>36</v>
      </c>
      <c r="N28" s="8" t="s">
        <v>36</v>
      </c>
      <c r="O28" s="25" t="str">
        <f>IF($M$8="Aan",R28,IF(Calculator!B257=2,Calculator!$B$255,IF(Calculator!C257=2,Calculator!$C$255,IF(Calculator!D257=2,Calculator!$D$255,IF(Calculator!E257=2,Calculator!$E$255)))))</f>
        <v>Speler 5</v>
      </c>
      <c r="P28" s="25" t="str">
        <f t="shared" si="0"/>
        <v>West</v>
      </c>
      <c r="R28" t="str">
        <f t="shared" si="10"/>
        <v>Speler 5</v>
      </c>
      <c r="S28">
        <f>IF(Calculator!B257=2,Calculator!$B$258,IF(Calculator!C257=2,Calculator!$C$258,IF(Calculator!D257=2,Calculator!$D$258,IF(Calculator!E257=2,Calculator!$E$258))))</f>
        <v>3</v>
      </c>
      <c r="T28" s="2">
        <f>IF($M$8="Aan",3,IF(AND(AND(S28=1),S27=4),T27+1,T27))</f>
        <v>3</v>
      </c>
      <c r="U28" t="s">
        <v>36</v>
      </c>
      <c r="V28" t="str">
        <f t="shared" si="1"/>
        <v>Speler 2</v>
      </c>
      <c r="W28" t="str">
        <f t="shared" si="2"/>
        <v>Speler 3</v>
      </c>
      <c r="X28" t="str">
        <f t="shared" si="3"/>
        <v>Speler 5</v>
      </c>
      <c r="Y28" t="str">
        <f t="shared" si="4"/>
        <v>Speler 1</v>
      </c>
      <c r="AB28" t="s">
        <v>36</v>
      </c>
      <c r="AC28" t="s">
        <v>73</v>
      </c>
      <c r="AD28" t="str">
        <f>+$D$6</f>
        <v>Speler 2</v>
      </c>
      <c r="AE28" t="str">
        <f>+$D$7</f>
        <v>Speler 3</v>
      </c>
      <c r="AF28" t="str">
        <f>+$D$9</f>
        <v>Speler 5</v>
      </c>
      <c r="AG28" t="str">
        <f>+$D$5</f>
        <v>Speler 1</v>
      </c>
      <c r="AH28" t="str">
        <f>+$D$8</f>
        <v>Speler 4</v>
      </c>
      <c r="AJ28">
        <f t="shared" si="5"/>
        <v>0</v>
      </c>
      <c r="AK28">
        <f t="shared" si="6"/>
        <v>0</v>
      </c>
      <c r="AL28">
        <f t="shared" si="7"/>
        <v>0</v>
      </c>
      <c r="AM28">
        <f t="shared" si="8"/>
        <v>0</v>
      </c>
      <c r="AN28">
        <f t="shared" si="9"/>
        <v>0</v>
      </c>
    </row>
    <row r="29" spans="2:40" x14ac:dyDescent="0.3">
      <c r="B29" s="39">
        <v>16</v>
      </c>
      <c r="C29" s="5"/>
      <c r="D29" s="27">
        <f>+Calculator!E287</f>
        <v>0</v>
      </c>
      <c r="E29" s="5"/>
      <c r="F29" s="27">
        <f>+Calculator!B287</f>
        <v>0</v>
      </c>
      <c r="G29" s="5"/>
      <c r="H29" s="27">
        <f>+Calculator!C287</f>
        <v>0</v>
      </c>
      <c r="I29" s="5"/>
      <c r="J29" s="27">
        <f>+Calculator!D287</f>
        <v>0</v>
      </c>
      <c r="K29" s="27"/>
      <c r="L29" s="40" t="s">
        <v>71</v>
      </c>
      <c r="M29" s="8" t="s">
        <v>36</v>
      </c>
      <c r="N29" s="8" t="s">
        <v>36</v>
      </c>
      <c r="O29" s="25" t="str">
        <f>IF($M$8="Aan",R29,IF(Calculator!B275=2,Calculator!$B$273,IF(Calculator!C275=2,Calculator!$C$273,IF(Calculator!D275=2,Calculator!$D$273,IF(Calculator!E275=2,Calculator!$E$273)))))</f>
        <v>Speler 1</v>
      </c>
      <c r="P29" s="25" t="str">
        <f t="shared" si="0"/>
        <v>Noord</v>
      </c>
      <c r="R29" t="str">
        <f t="shared" si="10"/>
        <v>Speler 1</v>
      </c>
      <c r="S29">
        <f>IF(Calculator!B275=2,Calculator!$B$276,IF(Calculator!C275=2,Calculator!$C$276,IF(Calculator!D275=2,Calculator!$D$276,IF(Calculator!E275=2,Calculator!$E$276))))</f>
        <v>4</v>
      </c>
      <c r="T29" s="2">
        <f>IF($M$8="Aan",4,IF(AND(AND(S29=1),S28=4),T28+1,T28))</f>
        <v>4</v>
      </c>
      <c r="U29" t="s">
        <v>36</v>
      </c>
      <c r="V29" t="str">
        <f t="shared" si="1"/>
        <v>Speler 2</v>
      </c>
      <c r="W29" t="str">
        <f t="shared" si="2"/>
        <v>Speler 3</v>
      </c>
      <c r="X29" t="str">
        <f t="shared" si="3"/>
        <v>Speler 4</v>
      </c>
      <c r="Y29" t="str">
        <f t="shared" si="4"/>
        <v>Speler 1</v>
      </c>
      <c r="AB29" t="s">
        <v>36</v>
      </c>
      <c r="AC29" t="s">
        <v>73</v>
      </c>
      <c r="AD29" t="str">
        <f>+$D$6</f>
        <v>Speler 2</v>
      </c>
      <c r="AE29" t="str">
        <f>+$D$7</f>
        <v>Speler 3</v>
      </c>
      <c r="AF29" t="str">
        <f>+$D$8</f>
        <v>Speler 4</v>
      </c>
      <c r="AG29" t="str">
        <f>+$D$5</f>
        <v>Speler 1</v>
      </c>
      <c r="AH29" t="str">
        <f>+$D$9</f>
        <v>Speler 5</v>
      </c>
      <c r="AJ29">
        <f t="shared" si="5"/>
        <v>0</v>
      </c>
      <c r="AK29">
        <f t="shared" si="6"/>
        <v>0</v>
      </c>
      <c r="AL29">
        <f t="shared" si="7"/>
        <v>0</v>
      </c>
      <c r="AM29">
        <f t="shared" si="8"/>
        <v>0</v>
      </c>
      <c r="AN29">
        <f t="shared" si="9"/>
        <v>0</v>
      </c>
    </row>
    <row r="30" spans="2:40" x14ac:dyDescent="0.3">
      <c r="B30" s="39">
        <v>17</v>
      </c>
      <c r="C30" s="27"/>
      <c r="D30" s="40" t="s">
        <v>71</v>
      </c>
      <c r="E30" s="5"/>
      <c r="F30" s="27">
        <f>+Calculator!B305</f>
        <v>0</v>
      </c>
      <c r="G30" s="5"/>
      <c r="H30" s="27">
        <f>+Calculator!C305</f>
        <v>0</v>
      </c>
      <c r="I30" s="5"/>
      <c r="J30" s="27">
        <f>+Calculator!D305</f>
        <v>0</v>
      </c>
      <c r="K30" s="5"/>
      <c r="L30" s="27">
        <f>+Calculator!B305</f>
        <v>0</v>
      </c>
      <c r="M30" s="8" t="s">
        <v>36</v>
      </c>
      <c r="N30" s="8" t="s">
        <v>36</v>
      </c>
      <c r="O30" s="25" t="str">
        <f>IF($M$8="Aan",R30,IF(Calculator!B293=2,Calculator!$B$291,IF(Calculator!C293=2,Calculator!$C$291,IF(Calculator!D293=2,Calculator!$D$291,IF(Calculator!E293=2,Calculator!$E$291)))))</f>
        <v>Speler 2</v>
      </c>
      <c r="P30" s="25" t="str">
        <f t="shared" si="0"/>
        <v>Noord</v>
      </c>
      <c r="R30" t="str">
        <f t="shared" si="10"/>
        <v>Speler 2</v>
      </c>
      <c r="S30">
        <f>IF(Calculator!B293=2,Calculator!$B$294,IF(Calculator!C293=2,Calculator!$C$294,IF(Calculator!D293=2,Calculator!$D$294,IF(Calculator!E293=2,Calculator!$E$294))))</f>
        <v>1</v>
      </c>
      <c r="T30" s="2">
        <f>IF($M$8="Aan",4,IF(AND(AND(S30=1),S29=4),T29+1,T29))</f>
        <v>4</v>
      </c>
      <c r="U30" t="s">
        <v>36</v>
      </c>
      <c r="V30" t="str">
        <f t="shared" si="1"/>
        <v>Speler 2</v>
      </c>
      <c r="W30" t="str">
        <f t="shared" si="2"/>
        <v>Speler 3</v>
      </c>
      <c r="X30" t="str">
        <f t="shared" si="3"/>
        <v>Speler 4</v>
      </c>
      <c r="Y30" t="str">
        <f t="shared" si="4"/>
        <v>Speler 5</v>
      </c>
      <c r="AB30" t="s">
        <v>36</v>
      </c>
      <c r="AC30" t="s">
        <v>73</v>
      </c>
      <c r="AD30" t="str">
        <f>+$D$6</f>
        <v>Speler 2</v>
      </c>
      <c r="AE30" t="str">
        <f>+$D$7</f>
        <v>Speler 3</v>
      </c>
      <c r="AF30" t="str">
        <f>+$D$8</f>
        <v>Speler 4</v>
      </c>
      <c r="AG30" t="str">
        <f>+$D$9</f>
        <v>Speler 5</v>
      </c>
      <c r="AH30" t="str">
        <f>+$D$5</f>
        <v>Speler 1</v>
      </c>
      <c r="AJ30">
        <f>IF(D30="Dromer",AJ29,AJ29+D30)</f>
        <v>0</v>
      </c>
      <c r="AK30">
        <f>IF(F30="Dromer",AK29,AK29+F30)</f>
        <v>0</v>
      </c>
      <c r="AL30">
        <f>IF(H30="Dromer",AL29,AL29+H30)</f>
        <v>0</v>
      </c>
      <c r="AM30">
        <f>IF(J30="Dromer",AM29,AM29+J30)</f>
        <v>0</v>
      </c>
      <c r="AN30">
        <f>IF(L30="Dromer",AN29,AN29+L30)</f>
        <v>0</v>
      </c>
    </row>
    <row r="31" spans="2:40" x14ac:dyDescent="0.3">
      <c r="B31" s="39">
        <v>18</v>
      </c>
      <c r="C31" s="5"/>
      <c r="D31" s="27">
        <f>+Calculator!B323</f>
        <v>0</v>
      </c>
      <c r="E31" s="27"/>
      <c r="F31" s="40" t="s">
        <v>71</v>
      </c>
      <c r="G31" s="5"/>
      <c r="H31" s="27">
        <f>+Calculator!C323</f>
        <v>0</v>
      </c>
      <c r="I31" s="5"/>
      <c r="J31" s="27">
        <f>+Calculator!D323</f>
        <v>0</v>
      </c>
      <c r="K31" s="5"/>
      <c r="L31" s="27">
        <f>+Calculator!B323</f>
        <v>0</v>
      </c>
      <c r="M31" s="8" t="s">
        <v>36</v>
      </c>
      <c r="N31" s="8" t="s">
        <v>36</v>
      </c>
      <c r="O31" s="25" t="str">
        <f>IF($M$8="Aan",R31,IF(Calculator!B311=2,Calculator!$B$309,IF(Calculator!C311=2,Calculator!$C$309,IF(Calculator!D311=2,Calculator!$D$309,IF(Calculator!E311=2,Calculator!$E$309)))))</f>
        <v>Speler 3</v>
      </c>
      <c r="P31" s="25" t="str">
        <f t="shared" si="0"/>
        <v>Noord</v>
      </c>
      <c r="R31" t="str">
        <f t="shared" si="10"/>
        <v>Speler 3</v>
      </c>
      <c r="S31">
        <f>IF(Calculator!B311=2,Calculator!$B$312,IF(Calculator!C311=2,Calculator!$C$312,IF(Calculator!D311=2,Calculator!$D$312,IF(Calculator!E311=2,Calculator!$E$312))))</f>
        <v>2</v>
      </c>
      <c r="T31" s="2">
        <f>IF($M$8="Aan",4,IF(AND(AND(S31=1),S30=4),T30+1,T30))</f>
        <v>4</v>
      </c>
      <c r="U31" t="s">
        <v>36</v>
      </c>
      <c r="V31" t="str">
        <f t="shared" si="1"/>
        <v>Speler 1</v>
      </c>
      <c r="W31" t="str">
        <f t="shared" si="2"/>
        <v>Speler 3</v>
      </c>
      <c r="X31" t="str">
        <f t="shared" si="3"/>
        <v>Speler 4</v>
      </c>
      <c r="Y31" t="str">
        <f t="shared" si="4"/>
        <v>Speler 5</v>
      </c>
      <c r="AB31" t="s">
        <v>36</v>
      </c>
      <c r="AC31" t="s">
        <v>73</v>
      </c>
      <c r="AD31" t="str">
        <f>+$D$5</f>
        <v>Speler 1</v>
      </c>
      <c r="AE31" t="str">
        <f>+$D$7</f>
        <v>Speler 3</v>
      </c>
      <c r="AF31" t="str">
        <f>+$D$8</f>
        <v>Speler 4</v>
      </c>
      <c r="AG31" t="str">
        <f>+$D$9</f>
        <v>Speler 5</v>
      </c>
      <c r="AH31" t="str">
        <f>+$D$6</f>
        <v>Speler 2</v>
      </c>
      <c r="AJ31">
        <f>IF(D31="Dromer",AJ30,AJ30+D31)</f>
        <v>0</v>
      </c>
      <c r="AK31">
        <f>IF(F31="Dromer",AK30,AK30+F31)</f>
        <v>0</v>
      </c>
      <c r="AL31">
        <f>IF(H31="Dromer",AL30,AL30+H31)</f>
        <v>0</v>
      </c>
      <c r="AM31">
        <f>IF(J31="Dromer",AM30,AM30+J31)</f>
        <v>0</v>
      </c>
      <c r="AN31">
        <f>IF(L31="Dromer",AN30,AN30+L31)</f>
        <v>0</v>
      </c>
    </row>
    <row r="32" spans="2:40" x14ac:dyDescent="0.3">
      <c r="B32" s="39">
        <v>19</v>
      </c>
      <c r="C32" s="5"/>
      <c r="D32" s="27">
        <f>+Calculator!B341</f>
        <v>0</v>
      </c>
      <c r="E32" s="5"/>
      <c r="F32" s="27">
        <f>+Calculator!C341</f>
        <v>0</v>
      </c>
      <c r="G32" s="27"/>
      <c r="H32" s="40" t="s">
        <v>71</v>
      </c>
      <c r="I32" s="5"/>
      <c r="J32" s="27">
        <f>+Calculator!D341</f>
        <v>0</v>
      </c>
      <c r="K32" s="5"/>
      <c r="L32" s="27">
        <f>+Calculator!B341</f>
        <v>0</v>
      </c>
      <c r="M32" s="8" t="s">
        <v>36</v>
      </c>
      <c r="N32" s="8" t="s">
        <v>36</v>
      </c>
      <c r="O32" s="25" t="str">
        <f>IF($M$8="Aan",R32,IF(Calculator!B329=2,Calculator!$B$327,IF(Calculator!C329=2,Calculator!$C$327,IF(Calculator!D329=2,Calculator!$D$327,IF(Calculator!E329=2,Calculator!$E$327)))))</f>
        <v>Speler 4</v>
      </c>
      <c r="P32" s="25" t="str">
        <f t="shared" si="0"/>
        <v>Noord</v>
      </c>
      <c r="R32" t="str">
        <f t="shared" si="10"/>
        <v>Speler 4</v>
      </c>
      <c r="S32">
        <f>IF(Calculator!B329=2,Calculator!$B$330,IF(Calculator!C329=2,Calculator!$C$330,IF(Calculator!D329=2,Calculator!$D$330,IF(Calculator!E329=2,Calculator!$E$330))))</f>
        <v>3</v>
      </c>
      <c r="T32" s="2">
        <f>IF($M$8="Aan",4,IF(AND(AND(S32=1),S31=4),T31+1,T31))</f>
        <v>4</v>
      </c>
      <c r="U32" t="s">
        <v>36</v>
      </c>
      <c r="V32" t="str">
        <f t="shared" si="1"/>
        <v>Speler 1</v>
      </c>
      <c r="W32" t="str">
        <f t="shared" si="2"/>
        <v>Speler 2</v>
      </c>
      <c r="X32" t="str">
        <f t="shared" si="3"/>
        <v>Speler 4</v>
      </c>
      <c r="Y32" t="str">
        <f t="shared" si="4"/>
        <v>Speler 5</v>
      </c>
      <c r="AB32" t="s">
        <v>36</v>
      </c>
      <c r="AC32" t="s">
        <v>73</v>
      </c>
      <c r="AD32" t="str">
        <f>+$D$5</f>
        <v>Speler 1</v>
      </c>
      <c r="AE32" t="str">
        <f>+$D$6</f>
        <v>Speler 2</v>
      </c>
      <c r="AF32" t="str">
        <f>+$D$8</f>
        <v>Speler 4</v>
      </c>
      <c r="AG32" t="str">
        <f>+$D$9</f>
        <v>Speler 5</v>
      </c>
      <c r="AH32" t="str">
        <f>+$D$7</f>
        <v>Speler 3</v>
      </c>
      <c r="AJ32">
        <f>IF(D32="Dromer",AJ31,AJ31+D32)</f>
        <v>0</v>
      </c>
      <c r="AK32">
        <f>IF(F32="Dromer",AK31,AK31+F32)</f>
        <v>0</v>
      </c>
      <c r="AL32">
        <f>IF(H32="Dromer",AL31,AL31+H32)</f>
        <v>0</v>
      </c>
      <c r="AM32">
        <f>IF(J32="Dromer",AM31,AM31+J32)</f>
        <v>0</v>
      </c>
      <c r="AN32">
        <f>IF(L32="Dromer",AN31,AN31+L32)</f>
        <v>0</v>
      </c>
    </row>
    <row r="33" spans="2:40" x14ac:dyDescent="0.3">
      <c r="B33" s="39">
        <v>20</v>
      </c>
      <c r="C33" s="5"/>
      <c r="D33" s="27">
        <f>+Calculator!B359</f>
        <v>0</v>
      </c>
      <c r="E33" s="5"/>
      <c r="F33" s="27">
        <f>+Calculator!C359</f>
        <v>0</v>
      </c>
      <c r="G33" s="5"/>
      <c r="H33" s="27">
        <f>+Calculator!D359</f>
        <v>0</v>
      </c>
      <c r="I33" s="27"/>
      <c r="J33" s="40" t="s">
        <v>71</v>
      </c>
      <c r="K33" s="5"/>
      <c r="L33" s="27">
        <f>+Calculator!B359</f>
        <v>0</v>
      </c>
      <c r="M33" s="8" t="s">
        <v>36</v>
      </c>
      <c r="N33" s="8" t="s">
        <v>36</v>
      </c>
      <c r="O33" s="25" t="str">
        <f>IF($M$8="Aan",R33,IF(Calculator!B347=2,Calculator!$B$345,IF(Calculator!C347=2,Calculator!$C$345,IF(Calculator!D347=2,Calculator!$D$345,IF(Calculator!E347=2,Calculator!$E$345)))))</f>
        <v>Speler 5</v>
      </c>
      <c r="P33" s="25" t="str">
        <f t="shared" si="0"/>
        <v>Noord</v>
      </c>
      <c r="R33" t="str">
        <f t="shared" si="10"/>
        <v>Speler 5</v>
      </c>
      <c r="S33">
        <f>IF(Calculator!B347=2,Calculator!$B$348,IF(Calculator!C347=2,Calculator!$C$348,IF(Calculator!D347=2,Calculator!$D$348,IF(Calculator!E347=2,Calculator!$E$348))))</f>
        <v>4</v>
      </c>
      <c r="T33" s="2">
        <f>IF($M$8="Aan",4,IF(AND(AND(S33=1),S32=4),T32+1,T32))</f>
        <v>4</v>
      </c>
      <c r="U33" t="s">
        <v>36</v>
      </c>
      <c r="V33" t="str">
        <f t="shared" si="1"/>
        <v>Speler 1</v>
      </c>
      <c r="W33" t="str">
        <f t="shared" si="2"/>
        <v>Speler 2</v>
      </c>
      <c r="X33" t="str">
        <f t="shared" si="3"/>
        <v>Speler 3</v>
      </c>
      <c r="Y33" t="str">
        <f t="shared" si="4"/>
        <v>Speler 5</v>
      </c>
      <c r="AB33" t="s">
        <v>36</v>
      </c>
      <c r="AC33" t="s">
        <v>73</v>
      </c>
      <c r="AD33" t="str">
        <f>+$D$5</f>
        <v>Speler 1</v>
      </c>
      <c r="AE33" t="str">
        <f>+$D$6</f>
        <v>Speler 2</v>
      </c>
      <c r="AF33" t="str">
        <f>+$D$7</f>
        <v>Speler 3</v>
      </c>
      <c r="AG33" t="str">
        <f>+$D$9</f>
        <v>Speler 5</v>
      </c>
      <c r="AH33" t="str">
        <f>+$D$8</f>
        <v>Speler 4</v>
      </c>
      <c r="AJ33">
        <f>IF(D33="Dromer",AJ32,AJ32+D33)</f>
        <v>0</v>
      </c>
      <c r="AK33">
        <f>IF(F33="Dromer",AK32,AK32+F33)</f>
        <v>0</v>
      </c>
      <c r="AL33">
        <f>IF(H33="Dromer",AL32,AL32+H33)</f>
        <v>0</v>
      </c>
      <c r="AM33">
        <f>IF(J33="Dromer",AM32,AM32+J33)</f>
        <v>0</v>
      </c>
      <c r="AN33">
        <f>IF(L33="Dromer",AN32,AN32+L33)</f>
        <v>0</v>
      </c>
    </row>
    <row r="34" spans="2:40" x14ac:dyDescent="0.3">
      <c r="B34" s="39">
        <v>21</v>
      </c>
      <c r="C34" s="5"/>
      <c r="D34" s="27">
        <f>+Calculator!B377</f>
        <v>0</v>
      </c>
      <c r="E34" s="5"/>
      <c r="F34" s="27">
        <f>+Calculator!C377</f>
        <v>0</v>
      </c>
      <c r="G34" s="5"/>
      <c r="H34" s="27">
        <f>+Calculator!D377</f>
        <v>0</v>
      </c>
      <c r="I34" s="5"/>
      <c r="J34" s="27">
        <f>+Calculator!E377</f>
        <v>0</v>
      </c>
      <c r="K34" s="27"/>
      <c r="L34" s="40" t="s">
        <v>71</v>
      </c>
      <c r="M34" s="8" t="s">
        <v>36</v>
      </c>
      <c r="N34" s="8" t="s">
        <v>36</v>
      </c>
      <c r="O34" s="25" t="str">
        <f>IF($M$8="Aan",R34,IF(Calculator!B365=2,Calculator!$B$363,IF(Calculator!C365=2,Calculator!$C$363,IF(Calculator!D365=2,Calculator!$D$363,IF(Calculator!E365=2,Calculator!$E$363)))))</f>
        <v>Speler 1</v>
      </c>
      <c r="P34" s="25" t="str">
        <f t="shared" si="0"/>
        <v>Einde spel</v>
      </c>
      <c r="R34" t="str">
        <f t="shared" si="10"/>
        <v>Speler 1</v>
      </c>
      <c r="S34">
        <f>IF(Calculator!B365=2,Calculator!$B$366,IF(Calculator!C365=2,Calculator!$C$366,IF(Calculator!D365=2,Calculator!$D$366,IF(Calculator!E365=2,Calculator!$E$366))))</f>
        <v>1</v>
      </c>
      <c r="T34" s="2">
        <f t="shared" ref="T34:T43" si="11">IF($M$8="Aan",5,IF(AND(AND(S34=1),S33=4),T33+1,T33))</f>
        <v>5</v>
      </c>
      <c r="U34" t="s">
        <v>36</v>
      </c>
      <c r="V34" t="str">
        <f t="shared" si="1"/>
        <v>Speler 1</v>
      </c>
      <c r="W34" t="str">
        <f t="shared" si="2"/>
        <v>Speler 2</v>
      </c>
      <c r="X34" t="str">
        <f t="shared" si="3"/>
        <v>Speler 3</v>
      </c>
      <c r="Y34" t="str">
        <f t="shared" si="4"/>
        <v>Speler 4</v>
      </c>
      <c r="AB34" t="s">
        <v>36</v>
      </c>
      <c r="AC34" t="s">
        <v>73</v>
      </c>
      <c r="AD34" t="str">
        <f>+$D$5</f>
        <v>Speler 1</v>
      </c>
      <c r="AE34" t="str">
        <f>+$D$6</f>
        <v>Speler 2</v>
      </c>
      <c r="AF34" t="str">
        <f>+$D$7</f>
        <v>Speler 3</v>
      </c>
      <c r="AG34" t="str">
        <f>+$D$8</f>
        <v>Speler 4</v>
      </c>
      <c r="AH34" t="str">
        <f>+$D$9</f>
        <v>Speler 5</v>
      </c>
    </row>
    <row r="35" spans="2:40" x14ac:dyDescent="0.3">
      <c r="B35" s="39">
        <v>22</v>
      </c>
      <c r="C35" s="27"/>
      <c r="D35" s="40" t="s">
        <v>71</v>
      </c>
      <c r="E35" s="5"/>
      <c r="F35" s="27">
        <f>+Calculator!C395</f>
        <v>0</v>
      </c>
      <c r="G35" s="5"/>
      <c r="H35" s="27">
        <f>+Calculator!D395</f>
        <v>0</v>
      </c>
      <c r="I35" s="5"/>
      <c r="J35" s="27">
        <f>+Calculator!E395</f>
        <v>0</v>
      </c>
      <c r="K35" s="5"/>
      <c r="L35" s="27">
        <f>+Calculator!C395</f>
        <v>0</v>
      </c>
      <c r="M35" s="8" t="s">
        <v>36</v>
      </c>
      <c r="N35" s="8" t="s">
        <v>36</v>
      </c>
      <c r="O35" s="25" t="str">
        <f>IF($M$8="Aan",R35,IF(Calculator!B383=2,Calculator!$B$381,IF(Calculator!C383=2,Calculator!$C$381,IF(Calculator!D383=2,Calculator!$D$381,IF(Calculator!E383=2,Calculator!$E$381)))))</f>
        <v>Speler 2</v>
      </c>
      <c r="P35" s="25" t="str">
        <f t="shared" si="0"/>
        <v>Einde spel</v>
      </c>
      <c r="R35" t="str">
        <f t="shared" si="10"/>
        <v>Speler 2</v>
      </c>
      <c r="S35">
        <f>IF(Calculator!B383=2,Calculator!$B$384,IF(Calculator!C383=2,Calculator!$C$384,IF(Calculator!D383=2,Calculator!$D$384,IF(Calculator!E383=2,Calculator!$E$384))))</f>
        <v>2</v>
      </c>
      <c r="T35" s="2">
        <f t="shared" si="11"/>
        <v>5</v>
      </c>
      <c r="U35" t="s">
        <v>36</v>
      </c>
      <c r="V35" t="str">
        <f t="shared" si="1"/>
        <v>Speler 5</v>
      </c>
      <c r="W35" t="str">
        <f t="shared" si="2"/>
        <v>Speler 2</v>
      </c>
      <c r="X35" t="str">
        <f t="shared" si="3"/>
        <v>Speler 3</v>
      </c>
      <c r="Y35" t="str">
        <f t="shared" si="4"/>
        <v>Speler 4</v>
      </c>
      <c r="AB35" t="s">
        <v>36</v>
      </c>
      <c r="AC35" t="s">
        <v>73</v>
      </c>
      <c r="AD35" t="str">
        <f>+$D$9</f>
        <v>Speler 5</v>
      </c>
      <c r="AE35" t="str">
        <f>+$D$6</f>
        <v>Speler 2</v>
      </c>
      <c r="AF35" t="str">
        <f>+$D$7</f>
        <v>Speler 3</v>
      </c>
      <c r="AG35" t="str">
        <f>+$D$8</f>
        <v>Speler 4</v>
      </c>
      <c r="AH35" t="str">
        <f>+$D$5</f>
        <v>Speler 1</v>
      </c>
    </row>
    <row r="36" spans="2:40" x14ac:dyDescent="0.3">
      <c r="B36" s="39">
        <v>23</v>
      </c>
      <c r="C36" s="5"/>
      <c r="D36" s="27">
        <f>+Calculator!C413</f>
        <v>0</v>
      </c>
      <c r="E36" s="27"/>
      <c r="F36" s="40" t="s">
        <v>71</v>
      </c>
      <c r="G36" s="5"/>
      <c r="H36" s="27">
        <f>+Calculator!D413</f>
        <v>0</v>
      </c>
      <c r="I36" s="5"/>
      <c r="J36" s="27">
        <f>+Calculator!E413</f>
        <v>0</v>
      </c>
      <c r="K36" s="5"/>
      <c r="L36" s="27">
        <f>+Calculator!C413</f>
        <v>0</v>
      </c>
      <c r="M36" s="8" t="s">
        <v>36</v>
      </c>
      <c r="N36" s="8" t="s">
        <v>36</v>
      </c>
      <c r="O36" s="25" t="str">
        <f>IF($M$8="Aan",R36,IF(Calculator!B401=2,Calculator!$B$399,IF(Calculator!C401=2,Calculator!$C$399,IF(Calculator!D401=2,Calculator!$D$399,IF(Calculator!E401=2,Calculator!$E$399)))))</f>
        <v>Speler 3</v>
      </c>
      <c r="P36" s="25" t="str">
        <f t="shared" si="0"/>
        <v>Einde spel</v>
      </c>
      <c r="R36" t="str">
        <f t="shared" si="10"/>
        <v>Speler 3</v>
      </c>
      <c r="S36">
        <f>IF(Calculator!B401=2,Calculator!$B$402,IF(Calculator!C401=2,Calculator!$C$402,IF(Calculator!D401=2,Calculator!$D$402,IF(Calculator!E401=2,Calculator!$E$402))))</f>
        <v>3</v>
      </c>
      <c r="T36" s="2">
        <f t="shared" si="11"/>
        <v>5</v>
      </c>
      <c r="U36" t="s">
        <v>36</v>
      </c>
      <c r="V36" t="str">
        <f t="shared" si="1"/>
        <v>Speler 5</v>
      </c>
      <c r="W36" t="str">
        <f t="shared" si="2"/>
        <v>Speler 1</v>
      </c>
      <c r="X36" t="str">
        <f t="shared" si="3"/>
        <v>Speler 3</v>
      </c>
      <c r="Y36" t="str">
        <f t="shared" si="4"/>
        <v>Speler 4</v>
      </c>
      <c r="AB36" t="s">
        <v>36</v>
      </c>
      <c r="AC36" t="s">
        <v>73</v>
      </c>
      <c r="AD36" t="str">
        <f>+$D$9</f>
        <v>Speler 5</v>
      </c>
      <c r="AE36" t="str">
        <f>+$D$5</f>
        <v>Speler 1</v>
      </c>
      <c r="AF36" t="str">
        <f>+$D$7</f>
        <v>Speler 3</v>
      </c>
      <c r="AG36" t="str">
        <f>+$D$8</f>
        <v>Speler 4</v>
      </c>
      <c r="AH36" t="str">
        <f>+$D$6</f>
        <v>Speler 2</v>
      </c>
    </row>
    <row r="37" spans="2:40" x14ac:dyDescent="0.3">
      <c r="B37" s="39">
        <v>24</v>
      </c>
      <c r="C37" s="5"/>
      <c r="D37" s="27">
        <f>+Calculator!C431</f>
        <v>0</v>
      </c>
      <c r="E37" s="5"/>
      <c r="F37" s="27">
        <f>+Calculator!D431</f>
        <v>0</v>
      </c>
      <c r="G37" s="27"/>
      <c r="H37" s="40" t="s">
        <v>71</v>
      </c>
      <c r="I37" s="5"/>
      <c r="J37" s="27">
        <f>+Calculator!E431</f>
        <v>0</v>
      </c>
      <c r="K37" s="5"/>
      <c r="L37" s="27">
        <f>+Calculator!C431</f>
        <v>0</v>
      </c>
      <c r="M37" s="8" t="s">
        <v>36</v>
      </c>
      <c r="N37" s="8" t="s">
        <v>36</v>
      </c>
      <c r="O37" s="25" t="str">
        <f>IF($M$8="Aan",R37,IF(Calculator!B419=2,Calculator!$B$417,IF(Calculator!C419=2,Calculator!$C$417,IF(Calculator!D419=2,Calculator!$D$417,IF(Calculator!E419=2,Calculator!$E$417)))))</f>
        <v>Speler 4</v>
      </c>
      <c r="P37" s="25" t="str">
        <f t="shared" si="0"/>
        <v>Einde spel</v>
      </c>
      <c r="R37" t="str">
        <f t="shared" si="10"/>
        <v>Speler 4</v>
      </c>
      <c r="S37">
        <f>IF(Calculator!B419=2,Calculator!$B$420,IF(Calculator!C419=2,Calculator!$C$420,IF(Calculator!D419=2,Calculator!$D$420,IF(Calculator!E419=2,Calculator!$E$420))))</f>
        <v>4</v>
      </c>
      <c r="T37" s="2">
        <f t="shared" si="11"/>
        <v>5</v>
      </c>
      <c r="U37" t="s">
        <v>36</v>
      </c>
      <c r="V37" t="str">
        <f t="shared" si="1"/>
        <v>Speler 5</v>
      </c>
      <c r="W37" t="str">
        <f t="shared" si="2"/>
        <v>Speler 1</v>
      </c>
      <c r="X37" t="str">
        <f t="shared" si="3"/>
        <v>Speler 2</v>
      </c>
      <c r="Y37" t="str">
        <f t="shared" si="4"/>
        <v>Speler 4</v>
      </c>
      <c r="AB37" t="s">
        <v>36</v>
      </c>
      <c r="AC37" t="s">
        <v>73</v>
      </c>
      <c r="AD37" t="str">
        <f>+$D$9</f>
        <v>Speler 5</v>
      </c>
      <c r="AE37" t="str">
        <f>+$D$5</f>
        <v>Speler 1</v>
      </c>
      <c r="AF37" t="str">
        <f>+$D$6</f>
        <v>Speler 2</v>
      </c>
      <c r="AG37" t="str">
        <f>+$D$8</f>
        <v>Speler 4</v>
      </c>
      <c r="AH37" t="str">
        <f>+$D$7</f>
        <v>Speler 3</v>
      </c>
    </row>
    <row r="38" spans="2:40" x14ac:dyDescent="0.3">
      <c r="B38" s="39">
        <v>25</v>
      </c>
      <c r="C38" s="5"/>
      <c r="D38" s="27">
        <f>+Calculator!C449</f>
        <v>0</v>
      </c>
      <c r="E38" s="5"/>
      <c r="F38" s="27">
        <f>+Calculator!D449</f>
        <v>0</v>
      </c>
      <c r="G38" s="5"/>
      <c r="H38" s="27">
        <f>+Calculator!E449</f>
        <v>0</v>
      </c>
      <c r="I38" s="27"/>
      <c r="J38" s="40" t="s">
        <v>71</v>
      </c>
      <c r="K38" s="41"/>
      <c r="L38" s="27">
        <f>+Calculator!C449</f>
        <v>0</v>
      </c>
      <c r="M38" s="8" t="s">
        <v>36</v>
      </c>
      <c r="N38" s="8" t="s">
        <v>36</v>
      </c>
      <c r="O38" s="25" t="str">
        <f>IF($M$8="Aan",R38,IF(Calculator!B437=2,Calculator!$B$435,IF(Calculator!C437=2,Calculator!$C$435,IF(Calculator!D437=2,Calculator!$D$435,IF(Calculator!E437=2,Calculator!$E$435)))))</f>
        <v>Speler 5</v>
      </c>
      <c r="P38" s="25" t="str">
        <f t="shared" si="0"/>
        <v>Einde spel</v>
      </c>
      <c r="R38" t="str">
        <f t="shared" si="10"/>
        <v>Speler 5</v>
      </c>
      <c r="S38">
        <f>IF(Calculator!B437=2,Calculator!$B$438,IF(Calculator!C437=2,Calculator!$C$438,IF(Calculator!D437=2,Calculator!$D$438,IF(Calculator!E437=2,Calculator!$E$438))))</f>
        <v>1</v>
      </c>
      <c r="T38" s="2">
        <f t="shared" si="11"/>
        <v>5</v>
      </c>
      <c r="U38" t="s">
        <v>36</v>
      </c>
      <c r="V38" t="str">
        <f t="shared" si="1"/>
        <v>Speler 5</v>
      </c>
      <c r="W38" t="str">
        <f t="shared" si="2"/>
        <v>Speler 1</v>
      </c>
      <c r="X38" t="str">
        <f t="shared" si="3"/>
        <v>Speler 2</v>
      </c>
      <c r="Y38" t="str">
        <f t="shared" si="4"/>
        <v>Speler 3</v>
      </c>
      <c r="AB38" t="s">
        <v>36</v>
      </c>
      <c r="AC38" t="s">
        <v>73</v>
      </c>
      <c r="AD38" t="str">
        <f>+$D$9</f>
        <v>Speler 5</v>
      </c>
      <c r="AE38" t="str">
        <f>+$D$5</f>
        <v>Speler 1</v>
      </c>
      <c r="AF38" t="str">
        <f>+$D$6</f>
        <v>Speler 2</v>
      </c>
      <c r="AG38" t="str">
        <f>+$D$7</f>
        <v>Speler 3</v>
      </c>
      <c r="AH38" t="str">
        <f>+$D$8</f>
        <v>Speler 4</v>
      </c>
    </row>
    <row r="39" spans="2:40" x14ac:dyDescent="0.3">
      <c r="B39" s="39">
        <v>26</v>
      </c>
      <c r="C39" s="5"/>
      <c r="D39" s="27">
        <f>+Calculator!C467</f>
        <v>0</v>
      </c>
      <c r="E39" s="5"/>
      <c r="F39" s="27">
        <f>+Calculator!D467</f>
        <v>0</v>
      </c>
      <c r="G39" s="5"/>
      <c r="H39" s="27">
        <f>+Calculator!E467</f>
        <v>0</v>
      </c>
      <c r="I39" s="5"/>
      <c r="J39" s="27">
        <f>+Calculator!B467</f>
        <v>0</v>
      </c>
      <c r="K39" s="27"/>
      <c r="L39" s="40" t="s">
        <v>71</v>
      </c>
      <c r="M39" s="8" t="s">
        <v>36</v>
      </c>
      <c r="N39" s="8" t="s">
        <v>36</v>
      </c>
      <c r="O39" s="25" t="str">
        <f>IF($M$8="Aan",R39,IF(Calculator!B455=2,Calculator!$B$453,IF(Calculator!C455=2,Calculator!$C$453,IF(Calculator!D455=2,Calculator!$D$453,IF(Calculator!E455=2,Calculator!$E$453)))))</f>
        <v>Speler 1</v>
      </c>
      <c r="P39" s="25" t="str">
        <f t="shared" si="0"/>
        <v>Einde spel</v>
      </c>
      <c r="R39" t="str">
        <f t="shared" si="10"/>
        <v>Speler 1</v>
      </c>
      <c r="S39">
        <f>IF(Calculator!B455=2,Calculator!$B$456,IF(Calculator!C455=2,Calculator!$C$456,IF(Calculator!D455=2,Calculator!$D$456,IF(Calculator!E455=2,Calculator!$E$456))))</f>
        <v>2</v>
      </c>
      <c r="T39" s="2">
        <f t="shared" si="11"/>
        <v>5</v>
      </c>
      <c r="U39" t="s">
        <v>36</v>
      </c>
      <c r="V39" t="str">
        <f t="shared" si="1"/>
        <v>Speler 4</v>
      </c>
      <c r="W39" t="str">
        <f t="shared" si="2"/>
        <v>Speler 1</v>
      </c>
      <c r="X39" t="str">
        <f t="shared" si="3"/>
        <v>Speler 2</v>
      </c>
      <c r="Y39" t="str">
        <f t="shared" si="4"/>
        <v>Speler 3</v>
      </c>
      <c r="AB39" t="s">
        <v>36</v>
      </c>
      <c r="AC39" t="s">
        <v>73</v>
      </c>
      <c r="AD39" t="str">
        <f>+$D$8</f>
        <v>Speler 4</v>
      </c>
      <c r="AE39" t="str">
        <f>+$D$5</f>
        <v>Speler 1</v>
      </c>
      <c r="AF39" t="str">
        <f>+$D$6</f>
        <v>Speler 2</v>
      </c>
      <c r="AG39" t="str">
        <f>+$D$7</f>
        <v>Speler 3</v>
      </c>
      <c r="AH39" t="str">
        <f>+$D$9</f>
        <v>Speler 5</v>
      </c>
    </row>
    <row r="40" spans="2:40" x14ac:dyDescent="0.3">
      <c r="B40" s="39">
        <v>27</v>
      </c>
      <c r="C40" s="27"/>
      <c r="D40" s="40" t="s">
        <v>71</v>
      </c>
      <c r="E40" s="5"/>
      <c r="F40" s="27">
        <f>+Calculator!D485</f>
        <v>0</v>
      </c>
      <c r="G40" s="5"/>
      <c r="H40" s="27">
        <f>+Calculator!E485</f>
        <v>0</v>
      </c>
      <c r="I40" s="5"/>
      <c r="J40" s="27">
        <f>+Calculator!B485</f>
        <v>0</v>
      </c>
      <c r="K40" s="5"/>
      <c r="L40" s="27">
        <f>+Calculator!D485</f>
        <v>0</v>
      </c>
      <c r="M40" s="8" t="s">
        <v>36</v>
      </c>
      <c r="N40" s="8" t="s">
        <v>36</v>
      </c>
      <c r="O40" s="25" t="str">
        <f>IF($M$8="Aan",R40,IF(Calculator!B473=2,Calculator!$B$471,IF(Calculator!C473=2,Calculator!$C$471,IF(Calculator!D473=2,Calculator!$D$471,IF(Calculator!E473=2,Calculator!$E$471)))))</f>
        <v>Speler 2</v>
      </c>
      <c r="P40" s="25" t="str">
        <f t="shared" si="0"/>
        <v>Einde spel</v>
      </c>
      <c r="R40" t="str">
        <f t="shared" si="10"/>
        <v>Speler 2</v>
      </c>
      <c r="S40">
        <f>IF(Calculator!B473=2,Calculator!$B$474,IF(Calculator!C473=2,Calculator!$C$474,IF(Calculator!D473=2,Calculator!$D$474,IF(Calculator!E473=2,Calculator!$E$474))))</f>
        <v>3</v>
      </c>
      <c r="T40" s="2">
        <f t="shared" si="11"/>
        <v>5</v>
      </c>
      <c r="U40" t="s">
        <v>36</v>
      </c>
      <c r="V40" t="str">
        <f t="shared" si="1"/>
        <v>Speler 4</v>
      </c>
      <c r="W40" t="str">
        <f t="shared" si="2"/>
        <v>Speler 5</v>
      </c>
      <c r="X40" t="str">
        <f t="shared" si="3"/>
        <v>Speler 2</v>
      </c>
      <c r="Y40" t="str">
        <f t="shared" si="4"/>
        <v>Speler 3</v>
      </c>
      <c r="AB40" t="s">
        <v>36</v>
      </c>
      <c r="AC40" t="s">
        <v>73</v>
      </c>
      <c r="AD40" t="str">
        <f>+$D$8</f>
        <v>Speler 4</v>
      </c>
      <c r="AE40" t="str">
        <f>+$D$9</f>
        <v>Speler 5</v>
      </c>
      <c r="AF40" t="str">
        <f>+$D$6</f>
        <v>Speler 2</v>
      </c>
      <c r="AG40" t="str">
        <f>+$D$7</f>
        <v>Speler 3</v>
      </c>
      <c r="AH40" t="str">
        <f>+$D$5</f>
        <v>Speler 1</v>
      </c>
    </row>
    <row r="41" spans="2:40" x14ac:dyDescent="0.3">
      <c r="B41" s="39">
        <v>28</v>
      </c>
      <c r="C41" s="5"/>
      <c r="D41" s="27">
        <f>+Calculator!D503</f>
        <v>0</v>
      </c>
      <c r="E41" s="27"/>
      <c r="F41" s="40" t="s">
        <v>71</v>
      </c>
      <c r="G41" s="5"/>
      <c r="H41" s="27">
        <f>+Calculator!E503</f>
        <v>0</v>
      </c>
      <c r="I41" s="5"/>
      <c r="J41" s="27">
        <f>+Calculator!B503</f>
        <v>0</v>
      </c>
      <c r="K41" s="5"/>
      <c r="L41" s="27">
        <f>+Calculator!D503</f>
        <v>0</v>
      </c>
      <c r="M41" s="8" t="s">
        <v>36</v>
      </c>
      <c r="N41" s="8" t="s">
        <v>36</v>
      </c>
      <c r="O41" s="25" t="str">
        <f>IF($M$8="Aan",R41,IF(Calculator!B491=2,Calculator!$B$489,IF(Calculator!C491=2,Calculator!$C$489,IF(Calculator!D491=2,Calculator!$D$489,IF(Calculator!E491=2,Calculator!$E$489)))))</f>
        <v>Speler 3</v>
      </c>
      <c r="P41" s="25" t="str">
        <f t="shared" si="0"/>
        <v>Einde spel</v>
      </c>
      <c r="R41" t="str">
        <f t="shared" si="10"/>
        <v>Speler 3</v>
      </c>
      <c r="S41">
        <f>IF(Calculator!B491=2,Calculator!$B$492,IF(Calculator!C491=2,Calculator!$C$492,IF(Calculator!D491=2,Calculator!$D$492,IF(Calculator!E491=2,Calculator!$E$492))))</f>
        <v>4</v>
      </c>
      <c r="T41" s="2">
        <f t="shared" si="11"/>
        <v>5</v>
      </c>
      <c r="U41" t="s">
        <v>36</v>
      </c>
      <c r="V41" t="str">
        <f t="shared" si="1"/>
        <v>Speler 4</v>
      </c>
      <c r="W41" t="str">
        <f t="shared" si="2"/>
        <v>Speler 5</v>
      </c>
      <c r="X41" t="str">
        <f t="shared" si="3"/>
        <v>Speler 1</v>
      </c>
      <c r="Y41" t="str">
        <f t="shared" si="4"/>
        <v>Speler 3</v>
      </c>
      <c r="AB41" t="s">
        <v>36</v>
      </c>
      <c r="AC41" t="s">
        <v>73</v>
      </c>
      <c r="AD41" t="str">
        <f>+$D$8</f>
        <v>Speler 4</v>
      </c>
      <c r="AE41" t="str">
        <f>+$D$9</f>
        <v>Speler 5</v>
      </c>
      <c r="AF41" t="str">
        <f>+$D$5</f>
        <v>Speler 1</v>
      </c>
      <c r="AG41" t="str">
        <f>+$D$7</f>
        <v>Speler 3</v>
      </c>
      <c r="AH41" t="str">
        <f>+$D$6</f>
        <v>Speler 2</v>
      </c>
    </row>
    <row r="42" spans="2:40" x14ac:dyDescent="0.3">
      <c r="B42" s="39">
        <v>29</v>
      </c>
      <c r="C42" s="5"/>
      <c r="D42" s="27">
        <f>+Calculator!D521</f>
        <v>0</v>
      </c>
      <c r="E42" s="5"/>
      <c r="F42" s="27">
        <f>+Calculator!E521</f>
        <v>0</v>
      </c>
      <c r="G42" s="27"/>
      <c r="H42" s="40" t="s">
        <v>71</v>
      </c>
      <c r="I42" s="5"/>
      <c r="J42" s="27">
        <f>+Calculator!B521</f>
        <v>0</v>
      </c>
      <c r="K42" s="5"/>
      <c r="L42" s="27">
        <f>+Calculator!D521</f>
        <v>0</v>
      </c>
      <c r="M42" s="8" t="s">
        <v>36</v>
      </c>
      <c r="N42" s="8" t="s">
        <v>36</v>
      </c>
      <c r="O42" s="25" t="str">
        <f>IF($M$8="Aan",R42,IF(Calculator!B509=2,Calculator!$B$507,IF(Calculator!C509=2,Calculator!$C$507,IF(Calculator!D509=2,Calculator!$D$507,IF(Calculator!E509=2,Calculator!$E$507)))))</f>
        <v>Speler 4</v>
      </c>
      <c r="P42" s="25" t="str">
        <f t="shared" si="0"/>
        <v>Einde spel</v>
      </c>
      <c r="R42" t="str">
        <f t="shared" si="10"/>
        <v>Speler 4</v>
      </c>
      <c r="S42">
        <f>IF(Calculator!B509=2,Calculator!$B$510,IF(Calculator!C509=2,Calculator!$C$510,IF(Calculator!D509=2,Calculator!$D$510,IF(Calculator!E509=2,Calculator!$E$510))))</f>
        <v>1</v>
      </c>
      <c r="T42" s="2">
        <f t="shared" si="11"/>
        <v>5</v>
      </c>
      <c r="U42" t="s">
        <v>36</v>
      </c>
      <c r="V42" t="str">
        <f t="shared" si="1"/>
        <v>Speler 4</v>
      </c>
      <c r="W42" t="str">
        <f t="shared" si="2"/>
        <v>Speler 5</v>
      </c>
      <c r="X42" t="str">
        <f t="shared" si="3"/>
        <v>Speler 1</v>
      </c>
      <c r="Y42" t="str">
        <f t="shared" si="4"/>
        <v>Speler 2</v>
      </c>
      <c r="AB42" t="s">
        <v>36</v>
      </c>
      <c r="AC42" t="s">
        <v>73</v>
      </c>
      <c r="AD42" t="str">
        <f>+$D$8</f>
        <v>Speler 4</v>
      </c>
      <c r="AE42" t="str">
        <f>+$D$9</f>
        <v>Speler 5</v>
      </c>
      <c r="AF42" t="str">
        <f>+$D$5</f>
        <v>Speler 1</v>
      </c>
      <c r="AG42" t="str">
        <f>+$D$6</f>
        <v>Speler 2</v>
      </c>
      <c r="AH42" t="str">
        <f>+$D$7</f>
        <v>Speler 3</v>
      </c>
    </row>
    <row r="43" spans="2:40" x14ac:dyDescent="0.3">
      <c r="B43" s="36">
        <v>30</v>
      </c>
      <c r="C43" s="6"/>
      <c r="D43" s="43">
        <f>+Calculator!D539</f>
        <v>0</v>
      </c>
      <c r="E43" s="6"/>
      <c r="F43" s="43">
        <f>+Calculator!E539</f>
        <v>0</v>
      </c>
      <c r="G43" s="6"/>
      <c r="H43" s="44">
        <f>+Calculator!B539</f>
        <v>0</v>
      </c>
      <c r="I43" s="30"/>
      <c r="J43" s="45" t="s">
        <v>71</v>
      </c>
      <c r="K43" s="47"/>
      <c r="L43" s="30">
        <f>+Calculator!D539</f>
        <v>0</v>
      </c>
      <c r="M43" s="17" t="s">
        <v>36</v>
      </c>
      <c r="N43" s="17" t="s">
        <v>36</v>
      </c>
      <c r="O43" s="46" t="str">
        <f>IF($M$8="Aan",R43,IF(Calculator!B527=2,Calculator!$B$525,IF(Calculator!C527=2,Calculator!$C$525,IF(Calculator!D527=2,Calculator!$D$525,IF(Calculator!E527=2,Calculator!$E$525)))))</f>
        <v>Speler 5</v>
      </c>
      <c r="P43" s="46" t="str">
        <f t="shared" si="0"/>
        <v>Einde spel</v>
      </c>
      <c r="R43" t="str">
        <f t="shared" si="10"/>
        <v>Speler 5</v>
      </c>
      <c r="S43">
        <f>IF(Calculator!B527=2,Calculator!$B$528,IF(Calculator!C527=2,Calculator!$C$528,IF(Calculator!D527=2,Calculator!$D$528,IF(Calculator!E527=2,Calculator!$E$528))))</f>
        <v>2</v>
      </c>
      <c r="T43" s="2">
        <f t="shared" si="11"/>
        <v>5</v>
      </c>
      <c r="U43" t="s">
        <v>36</v>
      </c>
      <c r="V43" t="str">
        <f t="shared" si="1"/>
        <v>Speler 3</v>
      </c>
      <c r="W43" t="str">
        <f t="shared" si="2"/>
        <v>Speler 5</v>
      </c>
      <c r="X43" t="str">
        <f t="shared" si="3"/>
        <v>Speler 1</v>
      </c>
      <c r="Y43" t="str">
        <f t="shared" si="4"/>
        <v>Speler 2</v>
      </c>
      <c r="AB43" t="s">
        <v>36</v>
      </c>
      <c r="AC43" t="s">
        <v>73</v>
      </c>
      <c r="AD43" t="str">
        <f>+$D$7</f>
        <v>Speler 3</v>
      </c>
      <c r="AE43" t="str">
        <f>+$D$9</f>
        <v>Speler 5</v>
      </c>
      <c r="AF43" t="str">
        <f>+$D$5</f>
        <v>Speler 1</v>
      </c>
      <c r="AG43" t="str">
        <f>+$D$6</f>
        <v>Speler 2</v>
      </c>
      <c r="AH43" t="str">
        <f>+$D$8</f>
        <v>Speler 4</v>
      </c>
    </row>
    <row r="44" spans="2:40" x14ac:dyDescent="0.3">
      <c r="T44" s="2"/>
    </row>
  </sheetData>
  <sheetProtection algorithmName="SHA-512" hashValue="Dwa0vxrEqDJ5Uv2nb8hrNedqWOv0DEdQM6QyCgTwfPBYRJ5EajFGgAFEgDH4Zyd6liJbe0l1s5IJQG87F9lbGQ==" saltValue="QL0PqLo6DlnLx5R6RwFLpA==" spinCount="100000" sheet="1" objects="1" scenarios="1"/>
  <mergeCells count="25">
    <mergeCell ref="M6:M7"/>
    <mergeCell ref="B1:P1"/>
    <mergeCell ref="B9:C9"/>
    <mergeCell ref="B4:C4"/>
    <mergeCell ref="D4:E4"/>
    <mergeCell ref="B5:C5"/>
    <mergeCell ref="B6:C6"/>
    <mergeCell ref="B7:C7"/>
    <mergeCell ref="N6:N7"/>
    <mergeCell ref="O6:P6"/>
    <mergeCell ref="M4:P5"/>
    <mergeCell ref="B2:P2"/>
    <mergeCell ref="D9:E9"/>
    <mergeCell ref="D5:E5"/>
    <mergeCell ref="D6:E6"/>
    <mergeCell ref="B8:C8"/>
    <mergeCell ref="D7:E7"/>
    <mergeCell ref="F10:H10"/>
    <mergeCell ref="C10:E10"/>
    <mergeCell ref="K12:L12"/>
    <mergeCell ref="C12:D12"/>
    <mergeCell ref="E12:F12"/>
    <mergeCell ref="G12:H12"/>
    <mergeCell ref="I12:J12"/>
    <mergeCell ref="D8:E8"/>
  </mergeCells>
  <conditionalFormatting sqref="D5 D8:D9 F5:F9">
    <cfRule type="top10" dxfId="11" priority="58" rank="1"/>
  </conditionalFormatting>
  <conditionalFormatting sqref="D5:E9">
    <cfRule type="expression" dxfId="10" priority="61">
      <formula>F5=MAX($F$5:$F$9)</formula>
    </cfRule>
  </conditionalFormatting>
  <conditionalFormatting sqref="G5:G9">
    <cfRule type="top10" dxfId="9" priority="6" stopIfTrue="1" rank="1"/>
  </conditionalFormatting>
  <conditionalFormatting sqref="H5:H9">
    <cfRule type="top10" dxfId="8" priority="5" stopIfTrue="1" rank="1"/>
  </conditionalFormatting>
  <conditionalFormatting sqref="I5:I9">
    <cfRule type="top10" dxfId="7" priority="17" rank="1"/>
  </conditionalFormatting>
  <conditionalFormatting sqref="J5:J9">
    <cfRule type="top10" dxfId="6" priority="16" rank="1"/>
  </conditionalFormatting>
  <conditionalFormatting sqref="M8">
    <cfRule type="containsText" dxfId="5" priority="1" stopIfTrue="1" operator="containsText" text="Aan">
      <formula>NOT(ISERROR(SEARCH("Aan",M8)))</formula>
    </cfRule>
    <cfRule type="containsText" dxfId="4" priority="2" stopIfTrue="1" operator="containsText" text="Uit">
      <formula>NOT(ISERROR(SEARCH("Uit",M8)))</formula>
    </cfRule>
  </conditionalFormatting>
  <conditionalFormatting sqref="N8">
    <cfRule type="containsText" dxfId="3" priority="3" stopIfTrue="1" operator="containsText" text="Aan">
      <formula>NOT(ISERROR(SEARCH("Aan",N8)))</formula>
    </cfRule>
    <cfRule type="containsText" dxfId="2" priority="4" stopIfTrue="1" operator="containsText" text="Uit">
      <formula>NOT(ISERROR(SEARCH("Uit",N8)))</formula>
    </cfRule>
  </conditionalFormatting>
  <conditionalFormatting sqref="P15:P43">
    <cfRule type="expression" dxfId="1" priority="18">
      <formula>P14&lt;&gt;P15</formula>
    </cfRule>
  </conditionalFormatting>
  <conditionalFormatting sqref="P18">
    <cfRule type="expression" dxfId="0" priority="51">
      <formula>(P18=P19)</formula>
    </cfRule>
  </conditionalFormatting>
  <dataValidations count="5">
    <dataValidation type="list" allowBlank="1" showInputMessage="1" showErrorMessage="1" promptTitle="Speler met mahjong" prompt=" " sqref="M14:M43" xr:uid="{00000000-0002-0000-0000-000000000000}">
      <formula1>$AB14:$AG14</formula1>
    </dataValidation>
    <dataValidation type="list" allowBlank="1" showInputMessage="1" showErrorMessage="1" promptTitle="Mahjong veroorzaakt door speler" prompt=" " sqref="N14:N43" xr:uid="{00000000-0002-0000-0000-000001000000}">
      <formula1>IF(M14="Remise",AC14,$U14:$Y14)</formula1>
    </dataValidation>
    <dataValidation type="list" allowBlank="1" showInputMessage="1" showErrorMessage="1" promptTitle="Toernooimodus" prompt="Selecteer Aan als u na elke ronde de wind wilt laten draaien (Voorbeeld: in stand Aan draait bij remisie of winst door Oost de wind toch door). " sqref="M8" xr:uid="{00000000-0002-0000-0000-000002000000}">
      <formula1>$W$4:$W$5</formula1>
    </dataValidation>
    <dataValidation type="list" allowBlank="1" showInputMessage="1" showErrorMessage="1" promptTitle="Automatisch verdubbelen" prompt="Selecteer Uit als u niet wilt dat het blad automatisch de punten voor Oost verdubbelt! (U dient dan zélf het aantal punten te verdubbelen)" sqref="N8" xr:uid="{00000000-0002-0000-0000-000003000000}">
      <formula1>$W$4:$W$5</formula1>
    </dataValidation>
    <dataValidation type="list" errorStyle="information" allowBlank="1" sqref="P8" xr:uid="{00000000-0002-0000-0000-000004000000}">
      <formula1>$T$9:$AC$9</formula1>
    </dataValidation>
  </dataValidations>
  <printOptions horizontalCentered="1"/>
  <pageMargins left="0.70866141732283472" right="0.70866141732283472" top="0.74803149606299213" bottom="0.74803149606299213" header="0.31496062992125984" footer="0.31496062992125984"/>
  <pageSetup paperSize="9" scale="93" orientation="landscape" r:id="rId1"/>
  <headerFooter>
    <oddFooter>&amp;C&amp;9www.groenehartmahjong.com</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K539"/>
  <sheetViews>
    <sheetView windowProtection="1" showGridLines="0" showRowColHeaders="0" topLeftCell="A21" workbookViewId="0">
      <selection activeCell="E22" sqref="E22"/>
    </sheetView>
  </sheetViews>
  <sheetFormatPr defaultRowHeight="14.4" x14ac:dyDescent="0.3"/>
  <cols>
    <col min="1" max="1" width="12" customWidth="1"/>
    <col min="2" max="2" width="10.5546875" bestFit="1" customWidth="1"/>
  </cols>
  <sheetData>
    <row r="1" spans="1:11" x14ac:dyDescent="0.3">
      <c r="A1" t="s">
        <v>6</v>
      </c>
      <c r="B1" t="s">
        <v>77</v>
      </c>
      <c r="I1">
        <f>IF(Scoreblad!T5=2,1,2)</f>
        <v>1</v>
      </c>
      <c r="J1" t="s">
        <v>63</v>
      </c>
      <c r="K1" t="s">
        <v>64</v>
      </c>
    </row>
    <row r="2" spans="1:11" x14ac:dyDescent="0.3">
      <c r="J2" t="s">
        <v>59</v>
      </c>
      <c r="K2" t="s">
        <v>60</v>
      </c>
    </row>
    <row r="3" spans="1:11" x14ac:dyDescent="0.3">
      <c r="A3" t="s">
        <v>11</v>
      </c>
      <c r="B3" t="str">
        <f>+Scoreblad!AD14</f>
        <v>Speler 1</v>
      </c>
      <c r="C3" t="str">
        <f>+Scoreblad!AE14</f>
        <v>Speler 2</v>
      </c>
      <c r="D3" t="str">
        <f>+Scoreblad!AF14</f>
        <v>Speler 3</v>
      </c>
      <c r="E3" t="str">
        <f>+Scoreblad!AG14</f>
        <v>Speler 4</v>
      </c>
      <c r="F3" t="str">
        <f>+Scoreblad!AH14</f>
        <v>Speler 5</v>
      </c>
      <c r="J3" t="s">
        <v>61</v>
      </c>
      <c r="K3" t="s">
        <v>62</v>
      </c>
    </row>
    <row r="4" spans="1:11" x14ac:dyDescent="0.3">
      <c r="B4" t="s">
        <v>0</v>
      </c>
      <c r="C4" t="s">
        <v>1</v>
      </c>
      <c r="D4" t="s">
        <v>2</v>
      </c>
      <c r="E4" t="s">
        <v>3</v>
      </c>
      <c r="F4" t="s">
        <v>74</v>
      </c>
      <c r="J4" t="s">
        <v>67</v>
      </c>
      <c r="K4" t="s">
        <v>68</v>
      </c>
    </row>
    <row r="5" spans="1:11" x14ac:dyDescent="0.3">
      <c r="A5" t="s">
        <v>12</v>
      </c>
      <c r="B5">
        <v>2</v>
      </c>
      <c r="C5">
        <v>1</v>
      </c>
      <c r="D5">
        <v>1</v>
      </c>
      <c r="E5">
        <v>1</v>
      </c>
      <c r="F5">
        <v>0</v>
      </c>
      <c r="J5" t="s">
        <v>69</v>
      </c>
      <c r="K5" t="s">
        <v>70</v>
      </c>
    </row>
    <row r="6" spans="1:11" x14ac:dyDescent="0.3">
      <c r="A6" t="s">
        <v>75</v>
      </c>
      <c r="B6">
        <v>1</v>
      </c>
      <c r="C6">
        <v>2</v>
      </c>
      <c r="D6">
        <v>3</v>
      </c>
      <c r="E6">
        <v>4</v>
      </c>
      <c r="F6">
        <v>5</v>
      </c>
    </row>
    <row r="7" spans="1:11" x14ac:dyDescent="0.3">
      <c r="A7" t="s">
        <v>65</v>
      </c>
      <c r="B7">
        <f>IF(B5=2,$I$1,1)</f>
        <v>1</v>
      </c>
      <c r="C7">
        <f>IF(C5=2,$I$1,1)</f>
        <v>1</v>
      </c>
      <c r="D7">
        <f>IF(D5=2,$I$1,1)</f>
        <v>1</v>
      </c>
      <c r="E7">
        <f>IF(E5=2,$I$1,1)</f>
        <v>1</v>
      </c>
      <c r="F7">
        <f>IF(F5=2,$I$1,1)</f>
        <v>1</v>
      </c>
    </row>
    <row r="8" spans="1:11" x14ac:dyDescent="0.3">
      <c r="A8" t="s">
        <v>76</v>
      </c>
      <c r="B8">
        <v>1</v>
      </c>
      <c r="C8">
        <v>1</v>
      </c>
      <c r="D8">
        <v>1</v>
      </c>
      <c r="E8">
        <v>1</v>
      </c>
      <c r="F8">
        <v>0</v>
      </c>
    </row>
    <row r="9" spans="1:11" x14ac:dyDescent="0.3">
      <c r="A9" t="s">
        <v>13</v>
      </c>
      <c r="B9">
        <f>IF(B4="Wacht",0,IF(B3=Scoreblad!$M$14,0,1))</f>
        <v>1</v>
      </c>
      <c r="C9">
        <f>IF(C4="Wacht",0,IF(C3=Scoreblad!$M$14,0,1))</f>
        <v>1</v>
      </c>
      <c r="D9">
        <f>IF(D4="Wacht",0,IF(D3=Scoreblad!$M$14,0,1))</f>
        <v>1</v>
      </c>
      <c r="E9">
        <f>IF(E4="Wacht",0,IF(E3=Scoreblad!$M$14,0,1))</f>
        <v>1</v>
      </c>
      <c r="F9">
        <f>IF(F4="Wacht",0,IF(F3=Scoreblad!$M$14,0,1))</f>
        <v>0</v>
      </c>
      <c r="H9" t="str">
        <f>+Scoreblad!$M$14</f>
        <v>Naam</v>
      </c>
    </row>
    <row r="10" spans="1:11" x14ac:dyDescent="0.3">
      <c r="A10" t="s">
        <v>14</v>
      </c>
      <c r="B10" s="1">
        <f>+Scoreblad!C14/B7</f>
        <v>0</v>
      </c>
      <c r="C10" s="1">
        <f>+Scoreblad!E14/C7</f>
        <v>0</v>
      </c>
      <c r="D10" s="1">
        <f>+Scoreblad!G14/D7</f>
        <v>0</v>
      </c>
      <c r="E10" s="1">
        <f>+Scoreblad!I14/E7</f>
        <v>0</v>
      </c>
      <c r="F10" s="1">
        <f>+Scoreblad!K14/F7</f>
        <v>0</v>
      </c>
      <c r="G10" t="s">
        <v>16</v>
      </c>
    </row>
    <row r="11" spans="1:11" x14ac:dyDescent="0.3">
      <c r="A11" t="str">
        <f>+Scoreblad!$D$5</f>
        <v>Speler 1</v>
      </c>
      <c r="B11">
        <v>0</v>
      </c>
      <c r="C11">
        <f>$B9*C10*C5*$B5</f>
        <v>0</v>
      </c>
      <c r="D11">
        <f>$B9*D10*D5*$B5</f>
        <v>0</v>
      </c>
      <c r="E11">
        <f>$B9*E10*E5*$B5</f>
        <v>0</v>
      </c>
      <c r="F11">
        <f>$B9*F10*F5*$B5</f>
        <v>0</v>
      </c>
      <c r="G11">
        <f>SUM(B11:F11)</f>
        <v>0</v>
      </c>
    </row>
    <row r="12" spans="1:11" x14ac:dyDescent="0.3">
      <c r="A12" t="str">
        <f>+Scoreblad!$D$6</f>
        <v>Speler 2</v>
      </c>
      <c r="B12">
        <f>+$C9*B10*B5*$C5</f>
        <v>0</v>
      </c>
      <c r="C12">
        <v>0</v>
      </c>
      <c r="D12">
        <f>+$C9*D10*D5*$C5</f>
        <v>0</v>
      </c>
      <c r="E12">
        <f>+$C9*E10*E5*$C5</f>
        <v>0</v>
      </c>
      <c r="F12">
        <f>+$C9*F10*F5*$C5</f>
        <v>0</v>
      </c>
      <c r="G12">
        <f>SUM(B12:F12)</f>
        <v>0</v>
      </c>
    </row>
    <row r="13" spans="1:11" x14ac:dyDescent="0.3">
      <c r="A13" t="str">
        <f>+Scoreblad!$D$7</f>
        <v>Speler 3</v>
      </c>
      <c r="B13">
        <f>+$D9*B10*B5*$D5</f>
        <v>0</v>
      </c>
      <c r="C13">
        <f>+$D9*C10*C5*$D5</f>
        <v>0</v>
      </c>
      <c r="D13">
        <v>0</v>
      </c>
      <c r="E13">
        <f>+$D9*E10*E5*$D5</f>
        <v>0</v>
      </c>
      <c r="F13">
        <f>+$D9*F10*F5*$D5</f>
        <v>0</v>
      </c>
      <c r="G13">
        <f>SUM(B13:F13)</f>
        <v>0</v>
      </c>
    </row>
    <row r="14" spans="1:11" x14ac:dyDescent="0.3">
      <c r="A14" t="str">
        <f>+Scoreblad!$D$8</f>
        <v>Speler 4</v>
      </c>
      <c r="B14">
        <f>+$E9*B10*B5*$E5</f>
        <v>0</v>
      </c>
      <c r="C14">
        <f>+$E9*C10*C5*$E5</f>
        <v>0</v>
      </c>
      <c r="D14">
        <f>+$E9*D10*D5*$E5</f>
        <v>0</v>
      </c>
      <c r="E14">
        <v>0</v>
      </c>
      <c r="F14">
        <f>+$E9*F10*F5*$E5</f>
        <v>0</v>
      </c>
      <c r="G14">
        <f>SUM(B14:F14)</f>
        <v>0</v>
      </c>
    </row>
    <row r="15" spans="1:11" x14ac:dyDescent="0.3">
      <c r="A15" t="str">
        <f>+Scoreblad!$D$9</f>
        <v>Speler 5</v>
      </c>
      <c r="B15">
        <f>$F9*B10*B5*$F5</f>
        <v>0</v>
      </c>
      <c r="C15">
        <f>$F9*C10*C5*$F5</f>
        <v>0</v>
      </c>
      <c r="D15">
        <f>$F9*D10*D5*$F5</f>
        <v>0</v>
      </c>
      <c r="E15">
        <f>$F9*E10*E5*$F5</f>
        <v>0</v>
      </c>
      <c r="F15">
        <v>0</v>
      </c>
      <c r="G15">
        <f>SUM(B15:F15)</f>
        <v>0</v>
      </c>
    </row>
    <row r="16" spans="1:11" x14ac:dyDescent="0.3">
      <c r="A16" t="s">
        <v>15</v>
      </c>
      <c r="B16">
        <f>SUM(B11:B15)</f>
        <v>0</v>
      </c>
      <c r="C16">
        <f>SUM(C11:C15)</f>
        <v>0</v>
      </c>
      <c r="D16">
        <f>SUM(D11:D15)</f>
        <v>0</v>
      </c>
      <c r="E16">
        <f>SUM(E11:E15)</f>
        <v>0</v>
      </c>
      <c r="F16">
        <f>SUM(F11:F15)</f>
        <v>0</v>
      </c>
      <c r="G16">
        <f>SUM(B16:F16)-SUM(G11:G15)</f>
        <v>0</v>
      </c>
    </row>
    <row r="17" spans="1:8" x14ac:dyDescent="0.3">
      <c r="A17" t="s">
        <v>17</v>
      </c>
      <c r="B17">
        <f>+B16-G11</f>
        <v>0</v>
      </c>
      <c r="C17">
        <f>+C16-G12</f>
        <v>0</v>
      </c>
      <c r="D17">
        <f>+D16-G13</f>
        <v>0</v>
      </c>
      <c r="E17">
        <f>+E16-G14</f>
        <v>0</v>
      </c>
      <c r="F17">
        <f>+F16-G14</f>
        <v>0</v>
      </c>
    </row>
    <row r="19" spans="1:8" x14ac:dyDescent="0.3">
      <c r="A19" t="s">
        <v>8</v>
      </c>
      <c r="B19" t="s">
        <v>77</v>
      </c>
    </row>
    <row r="21" spans="1:8" x14ac:dyDescent="0.3">
      <c r="A21" t="s">
        <v>11</v>
      </c>
      <c r="B21" t="str">
        <f>+Scoreblad!AD15</f>
        <v>Speler 5</v>
      </c>
      <c r="C21" t="str">
        <f>+Scoreblad!AE15</f>
        <v>Speler 2</v>
      </c>
      <c r="D21" t="str">
        <f>+Scoreblad!AF15</f>
        <v>Speler 3</v>
      </c>
      <c r="E21" t="str">
        <f>+Scoreblad!AG15</f>
        <v>Speler 4</v>
      </c>
      <c r="F21" t="str">
        <f>+Scoreblad!AH15</f>
        <v>Speler 1</v>
      </c>
    </row>
    <row r="22" spans="1:8" x14ac:dyDescent="0.3">
      <c r="B22" t="str">
        <f>IF(Scoreblad!$M$8="Aan","Noord",IF(Scoreblad!$M14="Remise",B4,IF(OR(OR(OR(B5*10+B9=20,C5*10+C8=20),D5*10+D9=20),E5*10+E9=20),B4,E4)))</f>
        <v>Noord</v>
      </c>
      <c r="C22" t="str">
        <f>IF(Scoreblad!$M$8="Aan","Oost",IF(Scoreblad!$M14="Remise",C4,IF(OR(OR(OR(C5*10+C9=20,D5*10+D9=20),E5*10+E9=20),B5*10+B9=20),C4,B4)))</f>
        <v>Oost</v>
      </c>
      <c r="D22" t="str">
        <f>IF(Scoreblad!$M$8="Aan","Zuid",IF(Scoreblad!$M14="Remise",D4,IF(OR(OR(OR(D5*10+D9=20,E5*10+E9=20),B5*10+B9=20),C5*10+C9=20),D4,C4)))</f>
        <v>Zuid</v>
      </c>
      <c r="E22" t="str">
        <f>IF(Scoreblad!$M$8="Aan","West",IF(Scoreblad!$M14="Remise",E4,IF(OR(OR(OR(E5*10+E9=20,B5*10+B9=20),C5*10+C9=20),D5*10+D9=20),E4,D4)))</f>
        <v>West</v>
      </c>
      <c r="F22" t="s">
        <v>74</v>
      </c>
    </row>
    <row r="23" spans="1:8" x14ac:dyDescent="0.3">
      <c r="A23" t="s">
        <v>12</v>
      </c>
      <c r="B23">
        <f>IF(B22="Oost",2,1)</f>
        <v>1</v>
      </c>
      <c r="C23">
        <f>IF(C22="Oost",2,1)</f>
        <v>2</v>
      </c>
      <c r="D23">
        <f>IF(D22="Oost",2,1)</f>
        <v>1</v>
      </c>
      <c r="E23">
        <f>IF(E22="Oost",2,1)</f>
        <v>1</v>
      </c>
      <c r="F23">
        <v>0</v>
      </c>
    </row>
    <row r="24" spans="1:8" x14ac:dyDescent="0.3">
      <c r="A24" t="s">
        <v>75</v>
      </c>
      <c r="B24">
        <v>1</v>
      </c>
      <c r="C24">
        <v>2</v>
      </c>
      <c r="D24">
        <v>3</v>
      </c>
      <c r="E24">
        <v>4</v>
      </c>
      <c r="F24">
        <v>5</v>
      </c>
    </row>
    <row r="25" spans="1:8" x14ac:dyDescent="0.3">
      <c r="A25" t="s">
        <v>65</v>
      </c>
      <c r="B25">
        <f>IF(B23=2,$I$1,1)</f>
        <v>1</v>
      </c>
      <c r="C25">
        <f>IF(C23=2,$I$1,1)</f>
        <v>1</v>
      </c>
      <c r="D25">
        <f>IF(D23=2,$I$1,1)</f>
        <v>1</v>
      </c>
      <c r="E25">
        <f>IF(E23=2,$I$1,1)</f>
        <v>1</v>
      </c>
      <c r="F25">
        <f>IF(F22=2,$I$1,1)</f>
        <v>1</v>
      </c>
    </row>
    <row r="26" spans="1:8" x14ac:dyDescent="0.3">
      <c r="A26" t="s">
        <v>76</v>
      </c>
      <c r="B26">
        <v>1</v>
      </c>
      <c r="C26">
        <v>1</v>
      </c>
      <c r="D26">
        <v>1</v>
      </c>
      <c r="E26">
        <v>1</v>
      </c>
      <c r="F26">
        <v>0</v>
      </c>
    </row>
    <row r="27" spans="1:8" x14ac:dyDescent="0.3">
      <c r="A27" t="s">
        <v>13</v>
      </c>
      <c r="B27">
        <f>IF(B21=Scoreblad!$M$15,0,1)</f>
        <v>1</v>
      </c>
      <c r="C27">
        <f>IF(C21=Scoreblad!$M$15,0,1)</f>
        <v>1</v>
      </c>
      <c r="D27">
        <f>IF(D21=Scoreblad!$M$15,0,1)</f>
        <v>1</v>
      </c>
      <c r="E27">
        <f>IF(E21=Scoreblad!$M$15,0,1)</f>
        <v>1</v>
      </c>
      <c r="F27">
        <v>0</v>
      </c>
      <c r="H27" t="str">
        <f>+Scoreblad!$M$15</f>
        <v>Naam</v>
      </c>
    </row>
    <row r="28" spans="1:8" x14ac:dyDescent="0.3">
      <c r="A28" t="s">
        <v>14</v>
      </c>
      <c r="B28">
        <f>+Scoreblad!K15/B25</f>
        <v>0</v>
      </c>
      <c r="C28">
        <f>+Scoreblad!E15/C25</f>
        <v>0</v>
      </c>
      <c r="D28">
        <f>+Scoreblad!G15/D25</f>
        <v>0</v>
      </c>
      <c r="E28">
        <f>+Scoreblad!I15/E25</f>
        <v>0</v>
      </c>
      <c r="F28">
        <f>+Scoreblad!C15/F25</f>
        <v>0</v>
      </c>
      <c r="G28" t="s">
        <v>16</v>
      </c>
    </row>
    <row r="29" spans="1:8" x14ac:dyDescent="0.3">
      <c r="A29" t="str">
        <f>+B21</f>
        <v>Speler 5</v>
      </c>
      <c r="B29">
        <v>0</v>
      </c>
      <c r="C29">
        <f>$B27*C28*C23*$B23</f>
        <v>0</v>
      </c>
      <c r="D29">
        <f>$B27*D28*D23*$B23</f>
        <v>0</v>
      </c>
      <c r="E29">
        <f>$B27*E28*E23*$B23</f>
        <v>0</v>
      </c>
      <c r="F29">
        <f>$B27*F28*F23*$B23</f>
        <v>0</v>
      </c>
      <c r="G29">
        <f>SUM(B29:F29)</f>
        <v>0</v>
      </c>
    </row>
    <row r="30" spans="1:8" x14ac:dyDescent="0.3">
      <c r="A30" t="str">
        <f>+C21</f>
        <v>Speler 2</v>
      </c>
      <c r="B30">
        <f>+$C27*B28*B23*$C23</f>
        <v>0</v>
      </c>
      <c r="C30">
        <v>0</v>
      </c>
      <c r="D30">
        <f>+$C27*D28*D23*$C23</f>
        <v>0</v>
      </c>
      <c r="E30">
        <f>+$C27*E28*E23*$C23</f>
        <v>0</v>
      </c>
      <c r="F30">
        <f>+$C27*F28*F23*$C23</f>
        <v>0</v>
      </c>
      <c r="G30">
        <f>SUM(B30:F30)</f>
        <v>0</v>
      </c>
    </row>
    <row r="31" spans="1:8" x14ac:dyDescent="0.3">
      <c r="A31" t="str">
        <f>+D21</f>
        <v>Speler 3</v>
      </c>
      <c r="B31">
        <f>+$D27*B28*B23*$D23</f>
        <v>0</v>
      </c>
      <c r="C31">
        <f>+$D27*C28*C23*$D23</f>
        <v>0</v>
      </c>
      <c r="D31">
        <v>0</v>
      </c>
      <c r="E31">
        <f>+$D27*E28*E23*$D23</f>
        <v>0</v>
      </c>
      <c r="F31">
        <f>+$D27*F28*F23*$D23</f>
        <v>0</v>
      </c>
      <c r="G31">
        <f>SUM(B31:F31)</f>
        <v>0</v>
      </c>
    </row>
    <row r="32" spans="1:8" x14ac:dyDescent="0.3">
      <c r="A32" t="str">
        <f>+E21</f>
        <v>Speler 4</v>
      </c>
      <c r="B32">
        <f>+$E27*B28*B23*$E23</f>
        <v>0</v>
      </c>
      <c r="C32">
        <f>+$E27*C28*C23*$E23</f>
        <v>0</v>
      </c>
      <c r="D32">
        <f>+$E27*D28*D23*$E23</f>
        <v>0</v>
      </c>
      <c r="E32">
        <v>0</v>
      </c>
      <c r="F32">
        <f>+$E27*F28*F23*$E23</f>
        <v>0</v>
      </c>
      <c r="G32">
        <f>SUM(B32:F32)</f>
        <v>0</v>
      </c>
    </row>
    <row r="33" spans="1:8" x14ac:dyDescent="0.3">
      <c r="A33" t="str">
        <f>+F21</f>
        <v>Speler 1</v>
      </c>
      <c r="B33">
        <f>$F27*B28*B23*$F23</f>
        <v>0</v>
      </c>
      <c r="C33">
        <f>$F27*C28*C23*$F23</f>
        <v>0</v>
      </c>
      <c r="D33">
        <f>$F27*D28*D23*$F23</f>
        <v>0</v>
      </c>
      <c r="E33">
        <f>$F27*E28*E23*$F23</f>
        <v>0</v>
      </c>
      <c r="F33">
        <v>0</v>
      </c>
      <c r="G33">
        <f>SUM(B33:F33)</f>
        <v>0</v>
      </c>
    </row>
    <row r="34" spans="1:8" x14ac:dyDescent="0.3">
      <c r="A34" t="s">
        <v>15</v>
      </c>
      <c r="B34">
        <f>SUM(B29:B33)</f>
        <v>0</v>
      </c>
      <c r="C34">
        <f>SUM(C29:C33)</f>
        <v>0</v>
      </c>
      <c r="D34">
        <f>SUM(D29:D33)</f>
        <v>0</v>
      </c>
      <c r="E34">
        <f>SUM(E29:E33)</f>
        <v>0</v>
      </c>
      <c r="F34">
        <f>SUM(F29:F33)</f>
        <v>0</v>
      </c>
      <c r="G34">
        <f>SUM(B34:F34)-SUM(G29:G33)</f>
        <v>0</v>
      </c>
    </row>
    <row r="35" spans="1:8" x14ac:dyDescent="0.3">
      <c r="A35" t="s">
        <v>17</v>
      </c>
      <c r="B35">
        <f>+B34-G29</f>
        <v>0</v>
      </c>
      <c r="C35">
        <f>+C34-G30</f>
        <v>0</v>
      </c>
      <c r="D35">
        <f>+D34-G31</f>
        <v>0</v>
      </c>
      <c r="E35">
        <f>+E34-G32</f>
        <v>0</v>
      </c>
      <c r="F35">
        <f>+F34-K33</f>
        <v>0</v>
      </c>
    </row>
    <row r="37" spans="1:8" x14ac:dyDescent="0.3">
      <c r="A37" t="s">
        <v>9</v>
      </c>
      <c r="B37" t="s">
        <v>77</v>
      </c>
    </row>
    <row r="39" spans="1:8" x14ac:dyDescent="0.3">
      <c r="A39" t="s">
        <v>11</v>
      </c>
      <c r="B39" t="str">
        <f>+Scoreblad!AD16</f>
        <v>Speler 5</v>
      </c>
      <c r="C39" t="str">
        <f>+Scoreblad!AE16</f>
        <v>Speler 1</v>
      </c>
      <c r="D39" t="str">
        <f>+Scoreblad!AF16</f>
        <v>Speler 3</v>
      </c>
      <c r="E39" t="str">
        <f>+Scoreblad!AG16</f>
        <v>Speler 4</v>
      </c>
      <c r="F39" t="str">
        <f>+Scoreblad!AH16</f>
        <v>Speler 2</v>
      </c>
    </row>
    <row r="40" spans="1:8" x14ac:dyDescent="0.3">
      <c r="B40" t="str">
        <f>IF(Scoreblad!$M$8="Aan","West",IF(Scoreblad!$M15="Remise",B22,IF(OR(OR(OR(B23*10+B27=20,C23*10+C26=20),D23*10+D27=20),E23*10+E27=20),B22,E22)))</f>
        <v>West</v>
      </c>
      <c r="C40" t="str">
        <f>IF(Scoreblad!$M$8="Aan","Noord",IF(Scoreblad!$M15="Remise",C22,IF(OR(OR(OR(C23*10+C27=20,D23*10+D27=20),E23*10+E27=20),B23*10+B27=20),C22,B22)))</f>
        <v>Noord</v>
      </c>
      <c r="D40" t="str">
        <f>IF(Scoreblad!$M$8="Aan","Oost",IF(Scoreblad!$M15="Remise",D22,IF(OR(OR(OR(D23*10+D27=20,E23*10+E27=20),B23*10+B27=20),C23*10+C27=20),D22,C22)))</f>
        <v>Oost</v>
      </c>
      <c r="E40" t="str">
        <f>IF(Scoreblad!$M$8="Aan","Zuid",IF(Scoreblad!$M15="Remise",E22,IF(OR(OR(OR(E23*10+E27=20,B23*10+B27=20),C23*10+C27=20),D23*10+D27=20),E22,D22)))</f>
        <v>Zuid</v>
      </c>
      <c r="F40" t="s">
        <v>74</v>
      </c>
    </row>
    <row r="41" spans="1:8" x14ac:dyDescent="0.3">
      <c r="A41" t="s">
        <v>12</v>
      </c>
      <c r="B41">
        <f>IF(B40="Oost",2,1)</f>
        <v>1</v>
      </c>
      <c r="C41">
        <f>IF(C40="Oost",2,1)</f>
        <v>1</v>
      </c>
      <c r="D41">
        <f>IF(D40="Oost",2,1)</f>
        <v>2</v>
      </c>
      <c r="E41">
        <f>IF(E40="Oost",2,1)</f>
        <v>1</v>
      </c>
      <c r="F41">
        <v>0</v>
      </c>
    </row>
    <row r="42" spans="1:8" x14ac:dyDescent="0.3">
      <c r="A42" t="s">
        <v>75</v>
      </c>
      <c r="B42">
        <v>1</v>
      </c>
      <c r="C42">
        <v>2</v>
      </c>
      <c r="D42">
        <v>3</v>
      </c>
      <c r="E42">
        <v>4</v>
      </c>
      <c r="F42">
        <v>5</v>
      </c>
    </row>
    <row r="43" spans="1:8" x14ac:dyDescent="0.3">
      <c r="A43" t="s">
        <v>65</v>
      </c>
      <c r="B43">
        <f>IF(B41=2,$I$1,1)</f>
        <v>1</v>
      </c>
      <c r="C43">
        <f>IF(C41=2,$I$1,1)</f>
        <v>1</v>
      </c>
      <c r="D43">
        <f>IF(D41=2,$I$1,1)</f>
        <v>1</v>
      </c>
      <c r="E43">
        <f>IF(E41=2,$I$1,1)</f>
        <v>1</v>
      </c>
      <c r="F43">
        <f>IF(F41=2,$I$1,1)</f>
        <v>1</v>
      </c>
    </row>
    <row r="44" spans="1:8" x14ac:dyDescent="0.3">
      <c r="A44" t="s">
        <v>76</v>
      </c>
      <c r="B44">
        <v>1</v>
      </c>
      <c r="C44">
        <v>1</v>
      </c>
      <c r="D44">
        <v>1</v>
      </c>
      <c r="E44">
        <v>1</v>
      </c>
      <c r="F44">
        <v>0</v>
      </c>
    </row>
    <row r="45" spans="1:8" x14ac:dyDescent="0.3">
      <c r="A45" t="s">
        <v>13</v>
      </c>
      <c r="B45">
        <f>IF(B39=Scoreblad!$M$16,0,1)</f>
        <v>1</v>
      </c>
      <c r="C45">
        <f>IF(C39=Scoreblad!$M$16,0,1)</f>
        <v>1</v>
      </c>
      <c r="D45">
        <f>IF(D39=Scoreblad!$M$16,0,1)</f>
        <v>1</v>
      </c>
      <c r="E45">
        <f>IF(E39=Scoreblad!$M$16,0,1)</f>
        <v>1</v>
      </c>
      <c r="F45">
        <v>0</v>
      </c>
      <c r="H45" t="str">
        <f>+Scoreblad!$M$16</f>
        <v>Naam</v>
      </c>
    </row>
    <row r="46" spans="1:8" x14ac:dyDescent="0.3">
      <c r="A46" t="s">
        <v>14</v>
      </c>
      <c r="B46">
        <f>+Scoreblad!K16/B43</f>
        <v>0</v>
      </c>
      <c r="C46">
        <f>+Scoreblad!C16/C43</f>
        <v>0</v>
      </c>
      <c r="D46">
        <f>+Scoreblad!G16/D43</f>
        <v>0</v>
      </c>
      <c r="E46">
        <f>+Scoreblad!I16/E43</f>
        <v>0</v>
      </c>
      <c r="F46">
        <f>+Scoreblad!E16/F43</f>
        <v>0</v>
      </c>
      <c r="G46" t="s">
        <v>16</v>
      </c>
    </row>
    <row r="47" spans="1:8" x14ac:dyDescent="0.3">
      <c r="A47" t="str">
        <f>+B39</f>
        <v>Speler 5</v>
      </c>
      <c r="B47">
        <v>0</v>
      </c>
      <c r="C47">
        <f>$B45*C46*C41*$B41</f>
        <v>0</v>
      </c>
      <c r="D47">
        <f>$B45*D46*D41*$B41</f>
        <v>0</v>
      </c>
      <c r="E47">
        <f>$B45*E46*E41*$B41</f>
        <v>0</v>
      </c>
      <c r="F47">
        <f>$B45*F46*F41*$B41</f>
        <v>0</v>
      </c>
      <c r="G47">
        <f>SUM(B47:F47)</f>
        <v>0</v>
      </c>
    </row>
    <row r="48" spans="1:8" x14ac:dyDescent="0.3">
      <c r="A48" t="str">
        <f>+C39</f>
        <v>Speler 1</v>
      </c>
      <c r="B48">
        <f>+$C45*B46*B41*$C41</f>
        <v>0</v>
      </c>
      <c r="C48">
        <v>0</v>
      </c>
      <c r="D48">
        <f>+$C45*D46*D41*$C41</f>
        <v>0</v>
      </c>
      <c r="E48">
        <f>+$C45*E46*E41*$C41</f>
        <v>0</v>
      </c>
      <c r="F48">
        <f>+$C45*F46*F41*$C41</f>
        <v>0</v>
      </c>
      <c r="G48">
        <f>SUM(B48:F48)</f>
        <v>0</v>
      </c>
    </row>
    <row r="49" spans="1:8" x14ac:dyDescent="0.3">
      <c r="A49" t="str">
        <f>+D39</f>
        <v>Speler 3</v>
      </c>
      <c r="B49">
        <f>+$D45*B46*B41*$D41</f>
        <v>0</v>
      </c>
      <c r="C49">
        <f>+$D45*C46*C41*$D41</f>
        <v>0</v>
      </c>
      <c r="D49">
        <v>0</v>
      </c>
      <c r="E49">
        <f>+$D45*E46*E41*$D41</f>
        <v>0</v>
      </c>
      <c r="F49">
        <f>+$D45*F46*F41*$D41</f>
        <v>0</v>
      </c>
      <c r="G49">
        <f>SUM(B49:F49)</f>
        <v>0</v>
      </c>
    </row>
    <row r="50" spans="1:8" x14ac:dyDescent="0.3">
      <c r="A50" t="str">
        <f>+E39</f>
        <v>Speler 4</v>
      </c>
      <c r="B50">
        <f>+$E45*B46*B41*$E41</f>
        <v>0</v>
      </c>
      <c r="C50">
        <f>+$E45*C46*C41*$E41</f>
        <v>0</v>
      </c>
      <c r="D50">
        <f>+$E45*D46*D41*$E41</f>
        <v>0</v>
      </c>
      <c r="E50">
        <v>0</v>
      </c>
      <c r="F50">
        <f>+$E45*F46*F41*$E41</f>
        <v>0</v>
      </c>
      <c r="G50">
        <f>SUM(B50:F50)</f>
        <v>0</v>
      </c>
    </row>
    <row r="51" spans="1:8" x14ac:dyDescent="0.3">
      <c r="A51" t="str">
        <f>+F39</f>
        <v>Speler 2</v>
      </c>
      <c r="B51">
        <f>$F45*B46*B41*$F41</f>
        <v>0</v>
      </c>
      <c r="C51">
        <f>$F45*C46*C41*$F41</f>
        <v>0</v>
      </c>
      <c r="D51">
        <f>$F45*D46*D41*$F41</f>
        <v>0</v>
      </c>
      <c r="E51">
        <f>$F45*E46*E41*$F41</f>
        <v>0</v>
      </c>
      <c r="F51">
        <v>0</v>
      </c>
      <c r="G51">
        <f>SUM(B51:F51)</f>
        <v>0</v>
      </c>
    </row>
    <row r="52" spans="1:8" x14ac:dyDescent="0.3">
      <c r="A52" t="s">
        <v>15</v>
      </c>
      <c r="B52">
        <f>SUM(B47:B51)</f>
        <v>0</v>
      </c>
      <c r="C52">
        <f>SUM(C47:C51)</f>
        <v>0</v>
      </c>
      <c r="D52">
        <f>SUM(D47:D51)</f>
        <v>0</v>
      </c>
      <c r="E52">
        <f>SUM(E47:E51)</f>
        <v>0</v>
      </c>
      <c r="F52">
        <f>SUM(F47:F51)</f>
        <v>0</v>
      </c>
      <c r="G52">
        <f>SUM(B52:F52)-SUM(G47:G51)</f>
        <v>0</v>
      </c>
    </row>
    <row r="53" spans="1:8" x14ac:dyDescent="0.3">
      <c r="A53" t="s">
        <v>17</v>
      </c>
      <c r="B53">
        <f>+B52-G47</f>
        <v>0</v>
      </c>
      <c r="C53">
        <f>+C52-G48</f>
        <v>0</v>
      </c>
      <c r="D53">
        <f>+D52-G49</f>
        <v>0</v>
      </c>
      <c r="E53">
        <f>+E52-G50</f>
        <v>0</v>
      </c>
      <c r="F53">
        <f>+F52-K51</f>
        <v>0</v>
      </c>
    </row>
    <row r="55" spans="1:8" x14ac:dyDescent="0.3">
      <c r="A55" t="s">
        <v>18</v>
      </c>
      <c r="B55" t="s">
        <v>77</v>
      </c>
    </row>
    <row r="57" spans="1:8" x14ac:dyDescent="0.3">
      <c r="A57" t="s">
        <v>11</v>
      </c>
      <c r="B57" t="str">
        <f>+Scoreblad!$AD$17</f>
        <v>Speler 5</v>
      </c>
      <c r="C57" t="str">
        <f>+Scoreblad!$AE$17</f>
        <v>Speler 1</v>
      </c>
      <c r="D57" t="str">
        <f>+Scoreblad!$AF$17</f>
        <v>Speler 2</v>
      </c>
      <c r="E57" t="str">
        <f>+Scoreblad!$AG$17</f>
        <v>Speler 4</v>
      </c>
      <c r="F57" t="str">
        <f>+Scoreblad!$AH$17</f>
        <v>Speler 3</v>
      </c>
    </row>
    <row r="58" spans="1:8" x14ac:dyDescent="0.3">
      <c r="B58" t="str">
        <f>IF(Scoreblad!$M$8="Aan","Zuid",IF(Scoreblad!$M16="Remise",B40,IF(OR(OR(OR(B41*10+B45=20,C41*10+C44=20),D41*10+D45=20),E41*10+E45=20),B40,E40)))</f>
        <v>Zuid</v>
      </c>
      <c r="C58" t="str">
        <f>IF(Scoreblad!$M$8="Aan","West",IF(Scoreblad!$M16="Remise",C40,IF(OR(OR(OR(C41*10+C45=20,D41*10+D45=20),E41*10+E45=20),B41*10+B45=20),C40,B40)))</f>
        <v>West</v>
      </c>
      <c r="D58" t="str">
        <f>IF(Scoreblad!$M$8="Aan","Noord",IF(Scoreblad!$M16="Remise",D40,IF(OR(OR(OR(D41*10+D45=20,E41*10+E45=20),B41*10+B45=20),C41*10+C45=20),D40,C40)))</f>
        <v>Noord</v>
      </c>
      <c r="E58" t="str">
        <f>IF(Scoreblad!$M$8="Aan","Oost",IF(Scoreblad!$M16="Remise",E40,IF(OR(OR(OR(E41*10+E45=20,B41*10+B45=20),C41*10+C45=20),D41*10+D45=20),E40,D40)))</f>
        <v>Oost</v>
      </c>
      <c r="F58" t="s">
        <v>74</v>
      </c>
    </row>
    <row r="59" spans="1:8" x14ac:dyDescent="0.3">
      <c r="A59" t="s">
        <v>12</v>
      </c>
      <c r="B59">
        <f>IF(B58="Oost",2,1)</f>
        <v>1</v>
      </c>
      <c r="C59">
        <f>IF(C58="Oost",2,1)</f>
        <v>1</v>
      </c>
      <c r="D59">
        <f>IF(D58="Oost",2,1)</f>
        <v>1</v>
      </c>
      <c r="E59">
        <f>IF(E58="Oost",2,1)</f>
        <v>2</v>
      </c>
      <c r="F59">
        <v>0</v>
      </c>
    </row>
    <row r="60" spans="1:8" x14ac:dyDescent="0.3">
      <c r="A60" t="s">
        <v>75</v>
      </c>
      <c r="B60">
        <v>1</v>
      </c>
      <c r="C60">
        <v>2</v>
      </c>
      <c r="D60">
        <v>3</v>
      </c>
      <c r="E60">
        <v>4</v>
      </c>
      <c r="F60">
        <v>5</v>
      </c>
    </row>
    <row r="61" spans="1:8" x14ac:dyDescent="0.3">
      <c r="A61" t="s">
        <v>65</v>
      </c>
      <c r="B61">
        <f>IF(B59=2,$I$1,1)</f>
        <v>1</v>
      </c>
      <c r="C61">
        <f>IF(C59=2,$I$1,1)</f>
        <v>1</v>
      </c>
      <c r="D61">
        <f>IF(D59=2,$I$1,1)</f>
        <v>1</v>
      </c>
      <c r="E61">
        <f>IF(E59=2,$I$1,1)</f>
        <v>1</v>
      </c>
      <c r="F61">
        <f>IF(F59=2,$I$1,1)</f>
        <v>1</v>
      </c>
    </row>
    <row r="62" spans="1:8" x14ac:dyDescent="0.3">
      <c r="A62" t="s">
        <v>76</v>
      </c>
      <c r="B62">
        <v>1</v>
      </c>
      <c r="C62">
        <v>1</v>
      </c>
      <c r="D62">
        <v>1</v>
      </c>
      <c r="E62">
        <v>1</v>
      </c>
      <c r="F62">
        <v>0</v>
      </c>
    </row>
    <row r="63" spans="1:8" x14ac:dyDescent="0.3">
      <c r="A63" t="s">
        <v>13</v>
      </c>
      <c r="B63">
        <f>IF(B57=Scoreblad!$M$17,0,1)</f>
        <v>1</v>
      </c>
      <c r="C63">
        <f>IF(C57=Scoreblad!$M$17,0,1)</f>
        <v>1</v>
      </c>
      <c r="D63">
        <f>IF(D57=Scoreblad!$M$17,0,1)</f>
        <v>1</v>
      </c>
      <c r="E63">
        <f>IF(E57=Scoreblad!$M$17,0,1)</f>
        <v>1</v>
      </c>
      <c r="F63">
        <v>0</v>
      </c>
      <c r="H63" t="str">
        <f>+Scoreblad!$M$17</f>
        <v>Naam</v>
      </c>
    </row>
    <row r="64" spans="1:8" x14ac:dyDescent="0.3">
      <c r="A64" t="s">
        <v>14</v>
      </c>
      <c r="B64">
        <f>+Scoreblad!K17/B61</f>
        <v>0</v>
      </c>
      <c r="C64">
        <f>+Scoreblad!C17/C61</f>
        <v>0</v>
      </c>
      <c r="D64">
        <f>+Scoreblad!E17/D61</f>
        <v>0</v>
      </c>
      <c r="E64">
        <f>+Scoreblad!I17/E61</f>
        <v>0</v>
      </c>
      <c r="F64">
        <f>+Scoreblad!G17/F61</f>
        <v>0</v>
      </c>
      <c r="G64" t="s">
        <v>16</v>
      </c>
    </row>
    <row r="65" spans="1:7" x14ac:dyDescent="0.3">
      <c r="A65" t="str">
        <f>+B57</f>
        <v>Speler 5</v>
      </c>
      <c r="B65">
        <v>0</v>
      </c>
      <c r="C65">
        <f>$B63*C64*C59*$B59</f>
        <v>0</v>
      </c>
      <c r="D65">
        <f>$B63*D64*D59*$B59</f>
        <v>0</v>
      </c>
      <c r="E65">
        <f>$B63*E64*E59*$B59</f>
        <v>0</v>
      </c>
      <c r="F65">
        <f>$B63*F64*F59*$B59</f>
        <v>0</v>
      </c>
      <c r="G65">
        <f>SUM(B65:F65)</f>
        <v>0</v>
      </c>
    </row>
    <row r="66" spans="1:7" x14ac:dyDescent="0.3">
      <c r="A66" t="str">
        <f>+C57</f>
        <v>Speler 1</v>
      </c>
      <c r="B66">
        <f>+$C63*B64*B59*$C59</f>
        <v>0</v>
      </c>
      <c r="C66">
        <v>0</v>
      </c>
      <c r="D66">
        <f>+$C63*D64*D59*$C59</f>
        <v>0</v>
      </c>
      <c r="E66">
        <f>+$C63*E64*E59*$C59</f>
        <v>0</v>
      </c>
      <c r="F66">
        <f>+$C63*F64*F59*$C59</f>
        <v>0</v>
      </c>
      <c r="G66">
        <f>SUM(B66:F66)</f>
        <v>0</v>
      </c>
    </row>
    <row r="67" spans="1:7" x14ac:dyDescent="0.3">
      <c r="A67" t="str">
        <f>+D57</f>
        <v>Speler 2</v>
      </c>
      <c r="B67">
        <f>+$D63*B64*B59*$D59</f>
        <v>0</v>
      </c>
      <c r="C67">
        <f>+$D63*C64*C59*$D59</f>
        <v>0</v>
      </c>
      <c r="D67">
        <v>0</v>
      </c>
      <c r="E67">
        <f>+$D63*E64*E59*$D59</f>
        <v>0</v>
      </c>
      <c r="F67">
        <f>+$D63*F64*F59*$D59</f>
        <v>0</v>
      </c>
      <c r="G67">
        <f>SUM(B67:F67)</f>
        <v>0</v>
      </c>
    </row>
    <row r="68" spans="1:7" x14ac:dyDescent="0.3">
      <c r="A68" t="str">
        <f>+E57</f>
        <v>Speler 4</v>
      </c>
      <c r="B68">
        <f>+$E63*B64*B59*$E59</f>
        <v>0</v>
      </c>
      <c r="C68">
        <f>+$E63*C64*C59*$E59</f>
        <v>0</v>
      </c>
      <c r="D68">
        <f>+$E63*D64*D59*$E59</f>
        <v>0</v>
      </c>
      <c r="E68">
        <v>0</v>
      </c>
      <c r="F68">
        <f>+$E63*F64*F59*$E59</f>
        <v>0</v>
      </c>
      <c r="G68">
        <f>SUM(B68:F68)</f>
        <v>0</v>
      </c>
    </row>
    <row r="69" spans="1:7" x14ac:dyDescent="0.3">
      <c r="A69" t="str">
        <f>+F57</f>
        <v>Speler 3</v>
      </c>
      <c r="B69">
        <f>$F63*B64*B59*$F59</f>
        <v>0</v>
      </c>
      <c r="C69">
        <f>$F63*C64*C59*$F59</f>
        <v>0</v>
      </c>
      <c r="D69">
        <f>$F63*D64*D59*$F59</f>
        <v>0</v>
      </c>
      <c r="E69">
        <f>$F63*E64*E59*$F59</f>
        <v>0</v>
      </c>
      <c r="F69">
        <v>0</v>
      </c>
      <c r="G69">
        <f>SUM(B69:F69)</f>
        <v>0</v>
      </c>
    </row>
    <row r="70" spans="1:7" x14ac:dyDescent="0.3">
      <c r="A70" t="s">
        <v>15</v>
      </c>
      <c r="B70">
        <f>SUM(B65:B69)</f>
        <v>0</v>
      </c>
      <c r="C70">
        <f>SUM(C65:C69)</f>
        <v>0</v>
      </c>
      <c r="D70">
        <f>SUM(D65:D69)</f>
        <v>0</v>
      </c>
      <c r="E70">
        <f>SUM(E65:E69)</f>
        <v>0</v>
      </c>
      <c r="F70">
        <f>SUM(F65:F69)</f>
        <v>0</v>
      </c>
      <c r="G70">
        <f>SUM(B70:F70)-SUM(G65:G69)</f>
        <v>0</v>
      </c>
    </row>
    <row r="71" spans="1:7" x14ac:dyDescent="0.3">
      <c r="A71" t="s">
        <v>17</v>
      </c>
      <c r="B71">
        <f>+B70-G65</f>
        <v>0</v>
      </c>
      <c r="C71">
        <f>+C70-G66</f>
        <v>0</v>
      </c>
      <c r="D71">
        <f>+D70-G67</f>
        <v>0</v>
      </c>
      <c r="E71">
        <f>+E70-G68</f>
        <v>0</v>
      </c>
      <c r="F71">
        <f>+F70-K69</f>
        <v>0</v>
      </c>
    </row>
    <row r="73" spans="1:7" x14ac:dyDescent="0.3">
      <c r="A73" t="s">
        <v>19</v>
      </c>
    </row>
    <row r="75" spans="1:7" x14ac:dyDescent="0.3">
      <c r="A75" t="s">
        <v>11</v>
      </c>
      <c r="B75" t="str">
        <f>+Scoreblad!$AD$18</f>
        <v>Speler 5</v>
      </c>
      <c r="C75" t="str">
        <f>+Scoreblad!$AE$18</f>
        <v>Speler 1</v>
      </c>
      <c r="D75" t="str">
        <f>+Scoreblad!$AF$18</f>
        <v>Speler 2</v>
      </c>
      <c r="E75" t="str">
        <f>+Scoreblad!$AG$18</f>
        <v>Speler 3</v>
      </c>
      <c r="F75" t="str">
        <f>+Scoreblad!$AH$18</f>
        <v>Speler 4</v>
      </c>
    </row>
    <row r="76" spans="1:7" x14ac:dyDescent="0.3">
      <c r="B76" t="str">
        <f>IF(Scoreblad!$M$8="Aan","Oost",IF(Scoreblad!$M$17="Remise",B58,IF(OR(OR(OR(B59*10+B63=20,C59*10+C63=20),D59*10+D63=20),E59*10+E63=20),B58,E58)))</f>
        <v>Oost</v>
      </c>
      <c r="C76" t="str">
        <f>IF(Scoreblad!$M$8="Aan","Zuid",IF(Scoreblad!$M$17="Remise",C58,IF(OR(OR(OR(C59*10+C63=20,D59*10+D63=20),E59*10+E63=20),B59*10+B63=20),C58,B58)))</f>
        <v>Zuid</v>
      </c>
      <c r="D76" t="str">
        <f>IF(Scoreblad!$M$8="Aan","West",IF(Scoreblad!$M$17="Remise",D58,IF(OR(OR(OR(D59*10+D63=20,E59*10+E63=20),B59*10+B63=20),C59*10+C63=20),D58,C58)))</f>
        <v>West</v>
      </c>
      <c r="E76" t="str">
        <f>IF(Scoreblad!$M$8="Aan","Noord",IF(Scoreblad!$M$17="Remise",E58,IF(OR(OR(OR(E59*10+E63=20,B59*10+B63=20),C59*10+C63=20),D59*10+D63=20),E58,D58)))</f>
        <v>Noord</v>
      </c>
      <c r="F76" t="s">
        <v>74</v>
      </c>
    </row>
    <row r="77" spans="1:7" x14ac:dyDescent="0.3">
      <c r="A77" t="s">
        <v>12</v>
      </c>
      <c r="B77">
        <f>IF(B76="Oost",2,1)</f>
        <v>2</v>
      </c>
      <c r="C77">
        <f>IF(C76="Oost",2,1)</f>
        <v>1</v>
      </c>
      <c r="D77">
        <f>IF(D76="Oost",2,1)</f>
        <v>1</v>
      </c>
      <c r="E77">
        <f>IF(E76="Oost",2,1)</f>
        <v>1</v>
      </c>
      <c r="F77">
        <v>0</v>
      </c>
    </row>
    <row r="78" spans="1:7" x14ac:dyDescent="0.3">
      <c r="A78" t="s">
        <v>75</v>
      </c>
      <c r="B78">
        <v>1</v>
      </c>
      <c r="C78">
        <v>2</v>
      </c>
      <c r="D78">
        <v>3</v>
      </c>
      <c r="E78">
        <v>4</v>
      </c>
      <c r="F78">
        <v>5</v>
      </c>
    </row>
    <row r="79" spans="1:7" x14ac:dyDescent="0.3">
      <c r="A79" t="s">
        <v>65</v>
      </c>
      <c r="B79">
        <f>IF(B77=2,$I$1,1)</f>
        <v>1</v>
      </c>
      <c r="C79">
        <f>IF(C77=2,$I$1,1)</f>
        <v>1</v>
      </c>
      <c r="D79">
        <f>IF(D77=2,$I$1,1)</f>
        <v>1</v>
      </c>
      <c r="E79">
        <f>IF(E77=2,$I$1,1)</f>
        <v>1</v>
      </c>
      <c r="F79">
        <f>IF(F77=2,$I$1,1)</f>
        <v>1</v>
      </c>
    </row>
    <row r="80" spans="1:7" x14ac:dyDescent="0.3">
      <c r="A80" t="s">
        <v>76</v>
      </c>
      <c r="B80">
        <v>1</v>
      </c>
      <c r="C80">
        <v>1</v>
      </c>
      <c r="D80">
        <v>1</v>
      </c>
      <c r="E80">
        <v>1</v>
      </c>
      <c r="F80">
        <v>0</v>
      </c>
    </row>
    <row r="81" spans="1:8" x14ac:dyDescent="0.3">
      <c r="A81" t="s">
        <v>13</v>
      </c>
      <c r="B81">
        <f>IF(B75=Scoreblad!$M$18,0,1)</f>
        <v>1</v>
      </c>
      <c r="C81">
        <f>IF(C75=Scoreblad!$M$18,0,1)</f>
        <v>1</v>
      </c>
      <c r="D81">
        <f>IF(D75=Scoreblad!$M$18,0,1)</f>
        <v>1</v>
      </c>
      <c r="E81">
        <f>IF(E75=Scoreblad!$M$18,0,1)</f>
        <v>1</v>
      </c>
      <c r="F81">
        <v>1</v>
      </c>
      <c r="H81" t="str">
        <f>+Scoreblad!$M$18</f>
        <v>Naam</v>
      </c>
    </row>
    <row r="82" spans="1:8" x14ac:dyDescent="0.3">
      <c r="A82" t="s">
        <v>14</v>
      </c>
      <c r="B82">
        <f>+Scoreblad!K18/B79</f>
        <v>0</v>
      </c>
      <c r="C82">
        <f>+Scoreblad!C18/C79</f>
        <v>0</v>
      </c>
      <c r="D82">
        <f>+Scoreblad!E18/D79</f>
        <v>0</v>
      </c>
      <c r="E82">
        <f>+Scoreblad!G18/E79</f>
        <v>0</v>
      </c>
      <c r="F82">
        <f>+Scoreblad!I18/F79</f>
        <v>0</v>
      </c>
      <c r="G82" t="s">
        <v>16</v>
      </c>
    </row>
    <row r="83" spans="1:8" x14ac:dyDescent="0.3">
      <c r="A83" t="str">
        <f>+B75</f>
        <v>Speler 5</v>
      </c>
      <c r="B83">
        <v>0</v>
      </c>
      <c r="C83">
        <f>$B81*C82*C77*$B77</f>
        <v>0</v>
      </c>
      <c r="D83">
        <f>$B81*D82*D77*$B77</f>
        <v>0</v>
      </c>
      <c r="E83">
        <f>$B81*E82*E77*$B77</f>
        <v>0</v>
      </c>
      <c r="F83">
        <f>$B81*F82*F77*$B77</f>
        <v>0</v>
      </c>
      <c r="G83">
        <f>SUM(B83:F83)</f>
        <v>0</v>
      </c>
    </row>
    <row r="84" spans="1:8" x14ac:dyDescent="0.3">
      <c r="A84" t="str">
        <f>+C75</f>
        <v>Speler 1</v>
      </c>
      <c r="B84">
        <f>+$C81*B82*B77*$C77</f>
        <v>0</v>
      </c>
      <c r="C84">
        <v>0</v>
      </c>
      <c r="D84">
        <f>+$C81*D82*D77*$C77</f>
        <v>0</v>
      </c>
      <c r="E84">
        <f>+$C81*E82*E77*$C77</f>
        <v>0</v>
      </c>
      <c r="F84">
        <f>+$C81*F82*F77*$C77</f>
        <v>0</v>
      </c>
      <c r="G84">
        <f>SUM(B84:F84)</f>
        <v>0</v>
      </c>
    </row>
    <row r="85" spans="1:8" x14ac:dyDescent="0.3">
      <c r="A85" t="str">
        <f>+D75</f>
        <v>Speler 2</v>
      </c>
      <c r="B85">
        <f>+$D81*B82*B77*$D77</f>
        <v>0</v>
      </c>
      <c r="C85">
        <f>+$D81*C82*C77*$D77</f>
        <v>0</v>
      </c>
      <c r="D85">
        <v>0</v>
      </c>
      <c r="E85">
        <f>+$D81*E82*E77*$D77</f>
        <v>0</v>
      </c>
      <c r="F85">
        <f>+$D81*F82*F77*$D77</f>
        <v>0</v>
      </c>
      <c r="G85">
        <f>SUM(B85:F85)</f>
        <v>0</v>
      </c>
    </row>
    <row r="86" spans="1:8" x14ac:dyDescent="0.3">
      <c r="A86" t="str">
        <f>+E75</f>
        <v>Speler 3</v>
      </c>
      <c r="B86">
        <f>+$E81*B82*B77*$E77</f>
        <v>0</v>
      </c>
      <c r="C86">
        <f>+$E81*C82*C77*$E77</f>
        <v>0</v>
      </c>
      <c r="D86">
        <f>+$E81*D82*D77*$E77</f>
        <v>0</v>
      </c>
      <c r="E86">
        <v>0</v>
      </c>
      <c r="F86">
        <f>+$E81*F82*F77*$E77</f>
        <v>0</v>
      </c>
      <c r="G86">
        <f>SUM(B86:F86)</f>
        <v>0</v>
      </c>
    </row>
    <row r="87" spans="1:8" x14ac:dyDescent="0.3">
      <c r="A87" t="str">
        <f>+F75</f>
        <v>Speler 4</v>
      </c>
      <c r="B87">
        <f>$F81*B82*B77*$F77</f>
        <v>0</v>
      </c>
      <c r="C87">
        <f>$F81*C82*C77*$F77</f>
        <v>0</v>
      </c>
      <c r="D87">
        <f>$F81*D82*D77*$F77</f>
        <v>0</v>
      </c>
      <c r="E87">
        <f>$F81*E82*E77*$F77</f>
        <v>0</v>
      </c>
      <c r="F87">
        <v>0</v>
      </c>
      <c r="G87">
        <f>SUM(B87:F87)</f>
        <v>0</v>
      </c>
    </row>
    <row r="88" spans="1:8" x14ac:dyDescent="0.3">
      <c r="A88" t="s">
        <v>15</v>
      </c>
      <c r="B88">
        <f>SUM(B83:B87)</f>
        <v>0</v>
      </c>
      <c r="C88">
        <f>SUM(C83:C87)</f>
        <v>0</v>
      </c>
      <c r="D88">
        <f>SUM(D83:D87)</f>
        <v>0</v>
      </c>
      <c r="E88">
        <f>SUM(E83:E87)</f>
        <v>0</v>
      </c>
      <c r="F88">
        <f>SUM(F83:F87)</f>
        <v>0</v>
      </c>
      <c r="G88">
        <f>SUM(B88:F88)-SUM(G83:G87)</f>
        <v>0</v>
      </c>
    </row>
    <row r="89" spans="1:8" x14ac:dyDescent="0.3">
      <c r="A89" t="s">
        <v>17</v>
      </c>
      <c r="B89">
        <f>+B88-G83</f>
        <v>0</v>
      </c>
      <c r="C89">
        <f>+C88-G84</f>
        <v>0</v>
      </c>
      <c r="D89">
        <f>+D88-G85</f>
        <v>0</v>
      </c>
      <c r="E89">
        <f>+E88-G86</f>
        <v>0</v>
      </c>
      <c r="F89">
        <f>+F88-K87</f>
        <v>0</v>
      </c>
    </row>
    <row r="91" spans="1:8" x14ac:dyDescent="0.3">
      <c r="A91" t="s">
        <v>20</v>
      </c>
    </row>
    <row r="93" spans="1:8" x14ac:dyDescent="0.3">
      <c r="A93" t="s">
        <v>11</v>
      </c>
      <c r="B93" t="str">
        <f>+Scoreblad!$AD$19</f>
        <v>Speler 4</v>
      </c>
      <c r="C93" t="str">
        <f>+Scoreblad!$AE$19</f>
        <v>Speler 1</v>
      </c>
      <c r="D93" t="str">
        <f>+Scoreblad!$AF$19</f>
        <v>Speler 2</v>
      </c>
      <c r="E93" t="str">
        <f>+Scoreblad!$AG$19</f>
        <v>Speler 3</v>
      </c>
      <c r="F93" t="str">
        <f>+Scoreblad!$AH$19</f>
        <v>Speler 5</v>
      </c>
    </row>
    <row r="94" spans="1:8" x14ac:dyDescent="0.3">
      <c r="B94" t="str">
        <f>IF(Scoreblad!$M$8="Aan","Noord",IF(Scoreblad!$M$18="Remise",B76,IF(OR(OR(OR(B77*10+B81=20,C77*10+C81=20),D77*10+D81=20),E77*10+E81=20),B76,E76)))</f>
        <v>Noord</v>
      </c>
      <c r="C94" t="str">
        <f>IF(Scoreblad!$M$8="Aan","Oost",IF(Scoreblad!$M$18="Remise",C76,IF(OR(OR(OR(C77*10+C81=20,D77*10+D81=20),E77*10+E81=20),B77*10+B81=20),C76,B76)))</f>
        <v>Oost</v>
      </c>
      <c r="D94" t="str">
        <f>IF(Scoreblad!$M$8="Aan","Zuid",IF(Scoreblad!$M$18="Remise",D76,IF(OR(OR(OR(D77*10+D81=20,E77*10+E81=20),B77*10+B81=20),C77*10+C81=20),D76,C76)))</f>
        <v>Zuid</v>
      </c>
      <c r="E94" t="str">
        <f>IF(Scoreblad!$M$8="Aan","West",IF(Scoreblad!$M$18="Remise",E76,IF(OR(OR(OR(E77*10+E81=20,B77*10+B81=20),C77*10+C81=20),D77*10+D81=20),E76,D76)))</f>
        <v>West</v>
      </c>
      <c r="F94" t="s">
        <v>74</v>
      </c>
    </row>
    <row r="95" spans="1:8" x14ac:dyDescent="0.3">
      <c r="A95" t="s">
        <v>12</v>
      </c>
      <c r="B95">
        <f>IF(B94="Oost",2,1)</f>
        <v>1</v>
      </c>
      <c r="C95">
        <f>IF(C94="Oost",2,1)</f>
        <v>2</v>
      </c>
      <c r="D95">
        <f>IF(D94="Oost",2,1)</f>
        <v>1</v>
      </c>
      <c r="E95">
        <f>IF(E94="Oost",2,1)</f>
        <v>1</v>
      </c>
      <c r="F95">
        <v>0</v>
      </c>
    </row>
    <row r="96" spans="1:8" x14ac:dyDescent="0.3">
      <c r="A96" t="s">
        <v>75</v>
      </c>
      <c r="B96">
        <v>1</v>
      </c>
      <c r="C96">
        <v>2</v>
      </c>
      <c r="D96">
        <v>3</v>
      </c>
      <c r="E96">
        <v>4</v>
      </c>
      <c r="F96">
        <v>5</v>
      </c>
    </row>
    <row r="97" spans="1:8" x14ac:dyDescent="0.3">
      <c r="A97" t="s">
        <v>65</v>
      </c>
      <c r="B97">
        <f>IF(B95=2,$I$1,1)</f>
        <v>1</v>
      </c>
      <c r="C97">
        <f>IF(C95=2,$I$1,1)</f>
        <v>1</v>
      </c>
      <c r="D97">
        <f>IF(D95=2,$I$1,1)</f>
        <v>1</v>
      </c>
      <c r="E97">
        <f>IF(E95=2,$I$1,1)</f>
        <v>1</v>
      </c>
      <c r="F97">
        <f>IF(F95=2,$I$1,1)</f>
        <v>1</v>
      </c>
    </row>
    <row r="98" spans="1:8" x14ac:dyDescent="0.3">
      <c r="A98" t="s">
        <v>76</v>
      </c>
      <c r="B98">
        <v>1</v>
      </c>
      <c r="C98">
        <v>1</v>
      </c>
      <c r="D98">
        <v>1</v>
      </c>
      <c r="E98">
        <v>1</v>
      </c>
      <c r="F98">
        <v>0</v>
      </c>
    </row>
    <row r="99" spans="1:8" x14ac:dyDescent="0.3">
      <c r="A99" t="s">
        <v>13</v>
      </c>
      <c r="B99">
        <f>IF(B93=Scoreblad!$M$19,0,1)</f>
        <v>1</v>
      </c>
      <c r="C99">
        <f>IF(C93=Scoreblad!$M$19,0,1)</f>
        <v>1</v>
      </c>
      <c r="D99">
        <f>IF(D93=Scoreblad!$M$19,0,1)</f>
        <v>1</v>
      </c>
      <c r="E99">
        <f>IF(E93=Scoreblad!$M$19,0,1)</f>
        <v>1</v>
      </c>
      <c r="F99">
        <v>1</v>
      </c>
      <c r="H99" t="str">
        <f>+Scoreblad!$M$19</f>
        <v>Naam</v>
      </c>
    </row>
    <row r="100" spans="1:8" x14ac:dyDescent="0.3">
      <c r="A100" t="s">
        <v>14</v>
      </c>
      <c r="B100">
        <f>+Scoreblad!I19/B97</f>
        <v>0</v>
      </c>
      <c r="C100">
        <f>+Scoreblad!C19/C97</f>
        <v>0</v>
      </c>
      <c r="D100">
        <f>+Scoreblad!E19/D97</f>
        <v>0</v>
      </c>
      <c r="E100">
        <f>+Scoreblad!G19/E97</f>
        <v>0</v>
      </c>
      <c r="F100" s="1">
        <f>+Scoreblad!K19/F97</f>
        <v>0</v>
      </c>
      <c r="G100" t="s">
        <v>16</v>
      </c>
    </row>
    <row r="101" spans="1:8" x14ac:dyDescent="0.3">
      <c r="A101" t="str">
        <f>+B93</f>
        <v>Speler 4</v>
      </c>
      <c r="B101">
        <v>0</v>
      </c>
      <c r="C101">
        <f>$B99*C100*C95*$B95</f>
        <v>0</v>
      </c>
      <c r="D101">
        <f>$B99*D100*D95*$B95</f>
        <v>0</v>
      </c>
      <c r="E101">
        <f>$B99*E100*E95*$B95</f>
        <v>0</v>
      </c>
      <c r="F101">
        <f>$B99*F100*F95*$B95</f>
        <v>0</v>
      </c>
      <c r="G101">
        <f>SUM(B101:F101)</f>
        <v>0</v>
      </c>
    </row>
    <row r="102" spans="1:8" x14ac:dyDescent="0.3">
      <c r="A102" t="str">
        <f>+C93</f>
        <v>Speler 1</v>
      </c>
      <c r="B102">
        <f>+$C99*B100*B95*$C95</f>
        <v>0</v>
      </c>
      <c r="C102">
        <v>0</v>
      </c>
      <c r="D102">
        <f>+$C99*D100*D95*$C95</f>
        <v>0</v>
      </c>
      <c r="E102">
        <f>+$C99*E100*E95*$C95</f>
        <v>0</v>
      </c>
      <c r="F102">
        <f>+$C99*F100*F95*$C95</f>
        <v>0</v>
      </c>
      <c r="G102">
        <f>SUM(B102:F102)</f>
        <v>0</v>
      </c>
    </row>
    <row r="103" spans="1:8" x14ac:dyDescent="0.3">
      <c r="A103" t="str">
        <f>+D93</f>
        <v>Speler 2</v>
      </c>
      <c r="B103">
        <f>+$D99*B100*B95*$D95</f>
        <v>0</v>
      </c>
      <c r="C103">
        <f>+$D99*C100*C95*$D95</f>
        <v>0</v>
      </c>
      <c r="D103">
        <v>0</v>
      </c>
      <c r="E103">
        <f>+$D99*E100*E95*$D95</f>
        <v>0</v>
      </c>
      <c r="F103">
        <f>+$D99*F100*F95*$D95</f>
        <v>0</v>
      </c>
      <c r="G103">
        <f>SUM(B103:F103)</f>
        <v>0</v>
      </c>
    </row>
    <row r="104" spans="1:8" x14ac:dyDescent="0.3">
      <c r="A104" t="str">
        <f>+E93</f>
        <v>Speler 3</v>
      </c>
      <c r="B104">
        <f>+$E99*B100*B95*$E95</f>
        <v>0</v>
      </c>
      <c r="C104">
        <f>+$E99*C100*C95*$E95</f>
        <v>0</v>
      </c>
      <c r="D104">
        <f>+$E99*D100*D95*$E95</f>
        <v>0</v>
      </c>
      <c r="E104">
        <v>0</v>
      </c>
      <c r="F104">
        <f>+$E99*F100*F95*$E95</f>
        <v>0</v>
      </c>
      <c r="G104">
        <f>SUM(B104:F104)</f>
        <v>0</v>
      </c>
    </row>
    <row r="105" spans="1:8" x14ac:dyDescent="0.3">
      <c r="A105" t="str">
        <f>+F93</f>
        <v>Speler 5</v>
      </c>
      <c r="B105">
        <f>$F99*B100*B95*$F95</f>
        <v>0</v>
      </c>
      <c r="C105">
        <f>$F99*C100*C95*$F95</f>
        <v>0</v>
      </c>
      <c r="D105">
        <f>$F99*D100*D95*$F95</f>
        <v>0</v>
      </c>
      <c r="E105">
        <f>$F99*E100*E95*$F95</f>
        <v>0</v>
      </c>
      <c r="F105">
        <v>0</v>
      </c>
      <c r="G105">
        <f>SUM(B105:F105)</f>
        <v>0</v>
      </c>
    </row>
    <row r="106" spans="1:8" x14ac:dyDescent="0.3">
      <c r="A106" t="s">
        <v>15</v>
      </c>
      <c r="B106">
        <f>SUM(B101:B105)</f>
        <v>0</v>
      </c>
      <c r="C106">
        <f>SUM(C101:C105)</f>
        <v>0</v>
      </c>
      <c r="D106">
        <f>SUM(D101:D105)</f>
        <v>0</v>
      </c>
      <c r="E106">
        <f>SUM(E101:E105)</f>
        <v>0</v>
      </c>
      <c r="F106">
        <f>SUM(F101:F105)</f>
        <v>0</v>
      </c>
      <c r="G106">
        <f>SUM(B106:F106)-SUM(G101:G105)</f>
        <v>0</v>
      </c>
    </row>
    <row r="107" spans="1:8" x14ac:dyDescent="0.3">
      <c r="A107" t="s">
        <v>17</v>
      </c>
      <c r="B107">
        <f>+B106-G101</f>
        <v>0</v>
      </c>
      <c r="C107">
        <f>+C106-G102</f>
        <v>0</v>
      </c>
      <c r="D107">
        <f>+D106-G103</f>
        <v>0</v>
      </c>
      <c r="E107">
        <f>+E106-G104</f>
        <v>0</v>
      </c>
      <c r="F107">
        <f>+F106-K105</f>
        <v>0</v>
      </c>
    </row>
    <row r="109" spans="1:8" x14ac:dyDescent="0.3">
      <c r="A109" t="s">
        <v>21</v>
      </c>
    </row>
    <row r="111" spans="1:8" x14ac:dyDescent="0.3">
      <c r="A111" t="s">
        <v>11</v>
      </c>
      <c r="B111" t="str">
        <f>+Scoreblad!$AD$20</f>
        <v>Speler 4</v>
      </c>
      <c r="C111" t="str">
        <f>+Scoreblad!$AE$20</f>
        <v>Speler 5</v>
      </c>
      <c r="D111" t="str">
        <f>+Scoreblad!$AF$20</f>
        <v>Speler 2</v>
      </c>
      <c r="E111" t="str">
        <f>+Scoreblad!$AG$20</f>
        <v>Speler 3</v>
      </c>
      <c r="F111" t="str">
        <f>+Scoreblad!$AH$20</f>
        <v>Speler 1</v>
      </c>
    </row>
    <row r="112" spans="1:8" x14ac:dyDescent="0.3">
      <c r="B112" t="str">
        <f>IF(Scoreblad!$M$8="Aan","West",IF(Scoreblad!$M$19="Remise",B94,IF(OR(OR(OR(B95*10+B99=20,C95*10+C99=20),D95*10+D99=20),E95*10+E99=20),B94,E94)))</f>
        <v>West</v>
      </c>
      <c r="C112" t="str">
        <f>IF(Scoreblad!$M$8="Aan","Noord",IF(Scoreblad!$M$19="Remise",C94,IF(OR(OR(OR(C95*10+C99=20,D95*10+D99=20),E95*10+E99=20),B95*10+B99=20),C94,B94)))</f>
        <v>Noord</v>
      </c>
      <c r="D112" t="str">
        <f>IF(Scoreblad!$M$8="Aan","Oost",IF(Scoreblad!$M$19="Remise",D94,IF(OR(OR(OR(D95*10+D99=20,E95*10+E99=20),B95*10+B99=20),C95*10+C99=20),D94,C94)))</f>
        <v>Oost</v>
      </c>
      <c r="E112" t="str">
        <f>IF(Scoreblad!$M$8="Aan","Zuid",IF(Scoreblad!$M$19="Remise",E94,IF(OR(OR(OR(E95*10+E99=20,B95*10+B99=20),C95*10+C99=20),D95*10+D99=20),E94,D94)))</f>
        <v>Zuid</v>
      </c>
      <c r="F112" t="s">
        <v>74</v>
      </c>
    </row>
    <row r="113" spans="1:8" x14ac:dyDescent="0.3">
      <c r="A113" t="s">
        <v>12</v>
      </c>
      <c r="B113">
        <f>IF(B112="Oost",2,1)</f>
        <v>1</v>
      </c>
      <c r="C113">
        <f>IF(C112="Oost",2,1)</f>
        <v>1</v>
      </c>
      <c r="D113">
        <f>IF(D112="Oost",2,1)</f>
        <v>2</v>
      </c>
      <c r="E113">
        <f>IF(E112="Oost",2,1)</f>
        <v>1</v>
      </c>
      <c r="F113">
        <v>0</v>
      </c>
    </row>
    <row r="114" spans="1:8" x14ac:dyDescent="0.3">
      <c r="A114" t="s">
        <v>79</v>
      </c>
      <c r="B114">
        <v>1</v>
      </c>
      <c r="C114">
        <v>2</v>
      </c>
      <c r="D114">
        <v>3</v>
      </c>
      <c r="E114">
        <v>4</v>
      </c>
      <c r="F114">
        <v>5</v>
      </c>
    </row>
    <row r="115" spans="1:8" x14ac:dyDescent="0.3">
      <c r="A115" t="s">
        <v>65</v>
      </c>
      <c r="B115">
        <f>IF(B113=2,$I$1,1)</f>
        <v>1</v>
      </c>
      <c r="C115">
        <f>IF(C113=2,$I$1,1)</f>
        <v>1</v>
      </c>
      <c r="D115">
        <f>IF(D113=2,$I$1,1)</f>
        <v>1</v>
      </c>
      <c r="E115">
        <f>IF(E113=2,$I$1,1)</f>
        <v>1</v>
      </c>
      <c r="F115">
        <f>IF(F113=2,$I$1,1)</f>
        <v>1</v>
      </c>
    </row>
    <row r="116" spans="1:8" x14ac:dyDescent="0.3">
      <c r="A116" t="s">
        <v>76</v>
      </c>
      <c r="B116">
        <v>1</v>
      </c>
      <c r="C116">
        <v>1</v>
      </c>
      <c r="D116">
        <v>1</v>
      </c>
      <c r="E116">
        <v>1</v>
      </c>
      <c r="F116">
        <v>0</v>
      </c>
    </row>
    <row r="117" spans="1:8" x14ac:dyDescent="0.3">
      <c r="A117" t="s">
        <v>13</v>
      </c>
      <c r="B117">
        <f>IF(B111=Scoreblad!$M$20,0,1)</f>
        <v>1</v>
      </c>
      <c r="C117">
        <f>IF(C111=Scoreblad!$M$20,0,1)</f>
        <v>1</v>
      </c>
      <c r="D117">
        <f>IF(D111=Scoreblad!$M$20,0,1)</f>
        <v>1</v>
      </c>
      <c r="E117">
        <f>IF(E111=Scoreblad!$M$20,0,1)</f>
        <v>1</v>
      </c>
      <c r="F117">
        <v>1</v>
      </c>
      <c r="H117" t="str">
        <f>+Scoreblad!$M$20</f>
        <v>Naam</v>
      </c>
    </row>
    <row r="118" spans="1:8" x14ac:dyDescent="0.3">
      <c r="A118" t="s">
        <v>14</v>
      </c>
      <c r="B118">
        <f>+Scoreblad!I20/B115</f>
        <v>0</v>
      </c>
      <c r="C118">
        <f>+Scoreblad!K20/C115</f>
        <v>0</v>
      </c>
      <c r="D118">
        <f>+Scoreblad!E20/D115</f>
        <v>0</v>
      </c>
      <c r="E118">
        <f>+Scoreblad!G20/E115</f>
        <v>0</v>
      </c>
      <c r="F118">
        <f>+Scoreblad!C20/F115</f>
        <v>0</v>
      </c>
      <c r="G118" t="s">
        <v>16</v>
      </c>
    </row>
    <row r="119" spans="1:8" x14ac:dyDescent="0.3">
      <c r="A119" t="str">
        <f>+B111</f>
        <v>Speler 4</v>
      </c>
      <c r="B119">
        <v>0</v>
      </c>
      <c r="C119">
        <f>$B117*C118*C113*$B113</f>
        <v>0</v>
      </c>
      <c r="D119">
        <f>$B117*D118*D113*$B113</f>
        <v>0</v>
      </c>
      <c r="E119">
        <f>$B117*E118*E113*$B113</f>
        <v>0</v>
      </c>
      <c r="F119">
        <f>$B117*F118*F113*$B113</f>
        <v>0</v>
      </c>
      <c r="G119">
        <f>SUM(B119:F119)</f>
        <v>0</v>
      </c>
    </row>
    <row r="120" spans="1:8" x14ac:dyDescent="0.3">
      <c r="A120" t="str">
        <f>+C111</f>
        <v>Speler 5</v>
      </c>
      <c r="B120">
        <f>+$C117*B118*B113*$C113</f>
        <v>0</v>
      </c>
      <c r="C120">
        <v>0</v>
      </c>
      <c r="D120">
        <f>+$C117*D118*D113*$C113</f>
        <v>0</v>
      </c>
      <c r="E120">
        <f>+$C117*E118*E113*$C113</f>
        <v>0</v>
      </c>
      <c r="F120">
        <f>+$C117*F118*F113*$C113</f>
        <v>0</v>
      </c>
      <c r="G120">
        <f>SUM(B120:F120)</f>
        <v>0</v>
      </c>
    </row>
    <row r="121" spans="1:8" x14ac:dyDescent="0.3">
      <c r="A121" t="str">
        <f>+D111</f>
        <v>Speler 2</v>
      </c>
      <c r="B121">
        <f>+$D117*B118*B113*$D113</f>
        <v>0</v>
      </c>
      <c r="C121">
        <f>+$D117*C118*C113*$D113</f>
        <v>0</v>
      </c>
      <c r="D121">
        <v>0</v>
      </c>
      <c r="E121">
        <f>+$D117*E118*E113*$D113</f>
        <v>0</v>
      </c>
      <c r="F121">
        <f>+$D117*F118*F113*$D113</f>
        <v>0</v>
      </c>
      <c r="G121">
        <f>SUM(B121:F121)</f>
        <v>0</v>
      </c>
    </row>
    <row r="122" spans="1:8" x14ac:dyDescent="0.3">
      <c r="A122" t="str">
        <f>+E111</f>
        <v>Speler 3</v>
      </c>
      <c r="B122">
        <f>+$E117*B118*B113*$E113</f>
        <v>0</v>
      </c>
      <c r="C122">
        <f>+$E117*C118*C113*$E113</f>
        <v>0</v>
      </c>
      <c r="D122">
        <f>+$E117*D118*D113*$E113</f>
        <v>0</v>
      </c>
      <c r="E122">
        <v>0</v>
      </c>
      <c r="F122">
        <f>+$E117*F118*F113*$E113</f>
        <v>0</v>
      </c>
      <c r="G122">
        <f>SUM(B122:F122)</f>
        <v>0</v>
      </c>
    </row>
    <row r="123" spans="1:8" x14ac:dyDescent="0.3">
      <c r="A123" t="str">
        <f>+F111</f>
        <v>Speler 1</v>
      </c>
      <c r="B123">
        <f>$F117*B118*B113*$F113</f>
        <v>0</v>
      </c>
      <c r="C123">
        <f>$F117*C118*C113*$F113</f>
        <v>0</v>
      </c>
      <c r="D123">
        <f>$F117*D118*D113*$F113</f>
        <v>0</v>
      </c>
      <c r="E123">
        <f>$F117*E118*E113*$F113</f>
        <v>0</v>
      </c>
      <c r="F123">
        <v>0</v>
      </c>
      <c r="G123">
        <f>SUM(B123:F123)</f>
        <v>0</v>
      </c>
    </row>
    <row r="124" spans="1:8" x14ac:dyDescent="0.3">
      <c r="A124" t="s">
        <v>15</v>
      </c>
      <c r="B124">
        <f>SUM(B119:B123)</f>
        <v>0</v>
      </c>
      <c r="C124">
        <f>SUM(C119:C123)</f>
        <v>0</v>
      </c>
      <c r="D124">
        <f>SUM(D119:D123)</f>
        <v>0</v>
      </c>
      <c r="E124">
        <f>SUM(E119:E123)</f>
        <v>0</v>
      </c>
      <c r="F124">
        <f>SUM(F119:F123)</f>
        <v>0</v>
      </c>
      <c r="G124">
        <f>SUM(B124:F124)-SUM(G119:G123)</f>
        <v>0</v>
      </c>
    </row>
    <row r="125" spans="1:8" x14ac:dyDescent="0.3">
      <c r="A125" t="s">
        <v>17</v>
      </c>
      <c r="B125">
        <f>+B124-G119</f>
        <v>0</v>
      </c>
      <c r="C125">
        <f>+C124-G120</f>
        <v>0</v>
      </c>
      <c r="D125">
        <f>+D124-G121</f>
        <v>0</v>
      </c>
      <c r="E125">
        <f>+E124-G122</f>
        <v>0</v>
      </c>
      <c r="F125">
        <f>+F124-K123</f>
        <v>0</v>
      </c>
    </row>
    <row r="127" spans="1:8" x14ac:dyDescent="0.3">
      <c r="A127" t="s">
        <v>22</v>
      </c>
    </row>
    <row r="129" spans="1:8" x14ac:dyDescent="0.3">
      <c r="A129" t="s">
        <v>11</v>
      </c>
      <c r="B129" t="str">
        <f>+Scoreblad!$AD$21</f>
        <v>Speler 4</v>
      </c>
      <c r="C129" t="str">
        <f>+Scoreblad!$AE$21</f>
        <v>Speler 5</v>
      </c>
      <c r="D129" t="str">
        <f>+Scoreblad!$AF$21</f>
        <v>Speler 1</v>
      </c>
      <c r="E129" t="str">
        <f>+Scoreblad!$AG$21</f>
        <v>Speler 3</v>
      </c>
      <c r="F129" t="str">
        <f>+Scoreblad!$AH$21</f>
        <v>Speler 2</v>
      </c>
    </row>
    <row r="130" spans="1:8" x14ac:dyDescent="0.3">
      <c r="B130" t="str">
        <f>IF(Scoreblad!$M$8="Aan","Zuid",IF(Scoreblad!$M$20="Remise",B112,IF(OR(OR(OR(B113*10+B117=20,C113*10+C117=20),D113*10+D117=20),E113*10+E117=20),B112,E112)))</f>
        <v>Zuid</v>
      </c>
      <c r="C130" t="str">
        <f>IF(Scoreblad!$M$8="Aan","West",IF(Scoreblad!$M$20="Remise",C112,IF(OR(OR(OR(C113*10+C117=20,D113*10+D117=20),E113*10+E117=20),B113*10+B117=20),C112,B112)))</f>
        <v>West</v>
      </c>
      <c r="D130" t="str">
        <f>IF(Scoreblad!$M$8="Aan","Noord",IF(Scoreblad!$M$20="Remise",D112,IF(OR(OR(OR(D113*10+D117=20,E113*10+E117=20),B113*10+B117=20),C113*10+C117=20),D112,C112)))</f>
        <v>Noord</v>
      </c>
      <c r="E130" t="str">
        <f>IF(Scoreblad!$M$8="Aan","Oost",IF(Scoreblad!$M$20="Remise",E112,IF(OR(OR(OR(E113*10+E117=20,B113*10+B117=20),C113*10+C117=20),D113*10+D117=20),E112,D112)))</f>
        <v>Oost</v>
      </c>
      <c r="F130" t="s">
        <v>74</v>
      </c>
    </row>
    <row r="131" spans="1:8" x14ac:dyDescent="0.3">
      <c r="A131" t="s">
        <v>12</v>
      </c>
      <c r="B131">
        <f>IF(B130="Oost",2,1)</f>
        <v>1</v>
      </c>
      <c r="C131">
        <f>IF(C130="Oost",2,1)</f>
        <v>1</v>
      </c>
      <c r="D131">
        <f>IF(D130="Oost",2,1)</f>
        <v>1</v>
      </c>
      <c r="E131">
        <f>IF(E130="Oost",2,1)</f>
        <v>2</v>
      </c>
      <c r="F131">
        <v>0</v>
      </c>
    </row>
    <row r="132" spans="1:8" x14ac:dyDescent="0.3">
      <c r="A132" t="s">
        <v>79</v>
      </c>
      <c r="B132">
        <v>1</v>
      </c>
      <c r="C132">
        <v>2</v>
      </c>
      <c r="D132">
        <v>3</v>
      </c>
      <c r="E132">
        <v>4</v>
      </c>
      <c r="F132">
        <v>5</v>
      </c>
    </row>
    <row r="133" spans="1:8" x14ac:dyDescent="0.3">
      <c r="A133" t="s">
        <v>65</v>
      </c>
      <c r="B133">
        <f>IF(B131=2,$I$1,1)</f>
        <v>1</v>
      </c>
      <c r="C133">
        <f>IF(C131=2,$I$1,1)</f>
        <v>1</v>
      </c>
      <c r="D133">
        <f>IF(D131=2,$I$1,1)</f>
        <v>1</v>
      </c>
      <c r="E133">
        <f>IF(E131=2,$I$1,1)</f>
        <v>1</v>
      </c>
      <c r="F133">
        <f>IF(F131=2,$I$1,1)</f>
        <v>1</v>
      </c>
    </row>
    <row r="134" spans="1:8" x14ac:dyDescent="0.3">
      <c r="A134" t="s">
        <v>76</v>
      </c>
      <c r="B134">
        <v>1</v>
      </c>
      <c r="C134">
        <v>1</v>
      </c>
      <c r="D134">
        <v>1</v>
      </c>
      <c r="E134">
        <v>1</v>
      </c>
      <c r="F134">
        <v>0</v>
      </c>
    </row>
    <row r="135" spans="1:8" x14ac:dyDescent="0.3">
      <c r="A135" t="s">
        <v>13</v>
      </c>
      <c r="B135">
        <f>IF(B129=Scoreblad!$M$21,0,1)</f>
        <v>1</v>
      </c>
      <c r="C135">
        <f>IF(C129=Scoreblad!$M$21,0,1)</f>
        <v>1</v>
      </c>
      <c r="D135">
        <f>IF(D129=Scoreblad!$M$21,0,1)</f>
        <v>1</v>
      </c>
      <c r="E135">
        <f>IF(E129=Scoreblad!$M$21,0,1)</f>
        <v>1</v>
      </c>
      <c r="F135">
        <v>1</v>
      </c>
      <c r="H135" t="str">
        <f>+Scoreblad!$M$21</f>
        <v>Naam</v>
      </c>
    </row>
    <row r="136" spans="1:8" x14ac:dyDescent="0.3">
      <c r="A136" t="s">
        <v>14</v>
      </c>
      <c r="B136">
        <f>+Scoreblad!I21/B133</f>
        <v>0</v>
      </c>
      <c r="C136">
        <f>+Scoreblad!K21/C133</f>
        <v>0</v>
      </c>
      <c r="D136">
        <f>+Scoreblad!C21/D133</f>
        <v>0</v>
      </c>
      <c r="E136">
        <f>+Scoreblad!G21/E133</f>
        <v>0</v>
      </c>
      <c r="F136">
        <f>+Scoreblad!E21/F133</f>
        <v>0</v>
      </c>
      <c r="G136" t="s">
        <v>16</v>
      </c>
    </row>
    <row r="137" spans="1:8" x14ac:dyDescent="0.3">
      <c r="A137" t="str">
        <f>+B129</f>
        <v>Speler 4</v>
      </c>
      <c r="B137">
        <v>0</v>
      </c>
      <c r="C137">
        <f>$B135*C136*C131*$B131</f>
        <v>0</v>
      </c>
      <c r="D137">
        <f>$B135*D136*D131*$B131</f>
        <v>0</v>
      </c>
      <c r="E137">
        <f>$B135*E136*E131*$B131</f>
        <v>0</v>
      </c>
      <c r="F137">
        <f>$B135*F136*F131*$B131</f>
        <v>0</v>
      </c>
      <c r="G137">
        <f>SUM(B137:F137)</f>
        <v>0</v>
      </c>
    </row>
    <row r="138" spans="1:8" x14ac:dyDescent="0.3">
      <c r="A138" t="str">
        <f>+C129</f>
        <v>Speler 5</v>
      </c>
      <c r="B138">
        <f>+$C135*B136*B131*$C131</f>
        <v>0</v>
      </c>
      <c r="C138">
        <v>0</v>
      </c>
      <c r="D138">
        <f>+$C135*D136*D131*$C131</f>
        <v>0</v>
      </c>
      <c r="E138">
        <f>+$C135*E136*E131*$C131</f>
        <v>0</v>
      </c>
      <c r="F138">
        <f>+$C135*F136*F131*$C131</f>
        <v>0</v>
      </c>
      <c r="G138">
        <f>SUM(B138:F138)</f>
        <v>0</v>
      </c>
    </row>
    <row r="139" spans="1:8" x14ac:dyDescent="0.3">
      <c r="A139" t="str">
        <f>+D129</f>
        <v>Speler 1</v>
      </c>
      <c r="B139">
        <f>+$D135*B136*B131*$D131</f>
        <v>0</v>
      </c>
      <c r="C139">
        <f>+$D135*C136*C131*$D131</f>
        <v>0</v>
      </c>
      <c r="D139">
        <v>0</v>
      </c>
      <c r="E139">
        <f>+$D135*E136*E131*$D131</f>
        <v>0</v>
      </c>
      <c r="F139">
        <f>+$D135*F136*F131*$D131</f>
        <v>0</v>
      </c>
      <c r="G139">
        <f>SUM(B139:F139)</f>
        <v>0</v>
      </c>
    </row>
    <row r="140" spans="1:8" x14ac:dyDescent="0.3">
      <c r="A140" t="str">
        <f>+E129</f>
        <v>Speler 3</v>
      </c>
      <c r="B140">
        <f>+$E135*B136*B131*$E131</f>
        <v>0</v>
      </c>
      <c r="C140">
        <f>+$E135*C136*C131*$E131</f>
        <v>0</v>
      </c>
      <c r="D140">
        <f>+$E135*D136*D131*$E131</f>
        <v>0</v>
      </c>
      <c r="E140">
        <v>0</v>
      </c>
      <c r="F140">
        <f>+$E135*F136*F131*$E131</f>
        <v>0</v>
      </c>
      <c r="G140">
        <f>SUM(B140:F140)</f>
        <v>0</v>
      </c>
    </row>
    <row r="141" spans="1:8" x14ac:dyDescent="0.3">
      <c r="A141" t="str">
        <f>+F129</f>
        <v>Speler 2</v>
      </c>
      <c r="B141">
        <f>$F135*B136*B131*$F131</f>
        <v>0</v>
      </c>
      <c r="C141">
        <f>$F135*C136*C131*$F131</f>
        <v>0</v>
      </c>
      <c r="D141">
        <f>$F135*D136*D131*$F131</f>
        <v>0</v>
      </c>
      <c r="E141">
        <f>$F135*E136*E131*$F131</f>
        <v>0</v>
      </c>
      <c r="F141">
        <v>0</v>
      </c>
      <c r="G141">
        <f>SUM(B141:F141)</f>
        <v>0</v>
      </c>
    </row>
    <row r="142" spans="1:8" x14ac:dyDescent="0.3">
      <c r="A142" t="s">
        <v>15</v>
      </c>
      <c r="B142">
        <f>SUM(B137:B141)</f>
        <v>0</v>
      </c>
      <c r="C142">
        <f>SUM(C137:C141)</f>
        <v>0</v>
      </c>
      <c r="D142">
        <f>SUM(D137:D141)</f>
        <v>0</v>
      </c>
      <c r="E142">
        <f>SUM(E137:E141)</f>
        <v>0</v>
      </c>
      <c r="F142">
        <f>SUM(F137:F141)</f>
        <v>0</v>
      </c>
      <c r="G142">
        <f>SUM(B142:F142)-SUM(G137:G141)</f>
        <v>0</v>
      </c>
    </row>
    <row r="143" spans="1:8" x14ac:dyDescent="0.3">
      <c r="A143" t="s">
        <v>17</v>
      </c>
      <c r="B143">
        <f>+B142-G137</f>
        <v>0</v>
      </c>
      <c r="C143">
        <f>+C142-G138</f>
        <v>0</v>
      </c>
      <c r="D143">
        <f>+D142-G139</f>
        <v>0</v>
      </c>
      <c r="E143">
        <f>+E142-G140</f>
        <v>0</v>
      </c>
      <c r="F143">
        <f>+F142-K141</f>
        <v>0</v>
      </c>
    </row>
    <row r="145" spans="1:8" x14ac:dyDescent="0.3">
      <c r="A145" t="s">
        <v>23</v>
      </c>
    </row>
    <row r="147" spans="1:8" x14ac:dyDescent="0.3">
      <c r="A147" t="s">
        <v>11</v>
      </c>
      <c r="B147" t="str">
        <f>+Scoreblad!$AD$22</f>
        <v>Speler 4</v>
      </c>
      <c r="C147" t="str">
        <f>+Scoreblad!$AE$22</f>
        <v>Speler 5</v>
      </c>
      <c r="D147" t="str">
        <f>+Scoreblad!$AF$22</f>
        <v>Speler 1</v>
      </c>
      <c r="E147" t="str">
        <f>+Scoreblad!$AG$22</f>
        <v>Speler 2</v>
      </c>
      <c r="F147" t="str">
        <f>+Scoreblad!$AH$22</f>
        <v>Speler 3</v>
      </c>
    </row>
    <row r="148" spans="1:8" x14ac:dyDescent="0.3">
      <c r="B148" t="str">
        <f>IF(Scoreblad!$M$8="Aan","Oost",IF(Scoreblad!$M$21="Remise",B130,IF(OR(OR(OR(B131*10+B135=20,C131*10+C135=20),D131*10+D135=20),E131*10+E135=20),B130,E130)))</f>
        <v>Oost</v>
      </c>
      <c r="C148" t="str">
        <f>IF(Scoreblad!$M$8="Aan","Zuid",IF(Scoreblad!$M$21="Remise",C130,IF(OR(OR(OR(C131*10+C135=20,D131*10+D135=20),E131*10+E135=20),B131*10+B135=20),C130,B130)))</f>
        <v>Zuid</v>
      </c>
      <c r="D148" t="str">
        <f>IF(Scoreblad!$M$8="Aan","West",IF(Scoreblad!$M$21="Remise",D130,IF(OR(OR(OR(D131*10+D135=20,E131*10+E135=20),B131*10+B135=20),C131*10+C135=20),D130,C130)))</f>
        <v>West</v>
      </c>
      <c r="E148" t="str">
        <f>IF(Scoreblad!$M$8="Aan","Noord",IF(Scoreblad!$M$21="Remise",E130,IF(OR(OR(OR(E131*10+E135=20,B131*10+B135=20),C131*10+C135=20),D131*10+D135=20),E130,D130)))</f>
        <v>Noord</v>
      </c>
      <c r="F148" t="s">
        <v>74</v>
      </c>
    </row>
    <row r="149" spans="1:8" x14ac:dyDescent="0.3">
      <c r="A149" t="s">
        <v>12</v>
      </c>
      <c r="B149">
        <f>IF(B148="Oost",2,1)</f>
        <v>2</v>
      </c>
      <c r="C149">
        <f>IF(C148="Oost",2,1)</f>
        <v>1</v>
      </c>
      <c r="D149">
        <f>IF(D148="Oost",2,1)</f>
        <v>1</v>
      </c>
      <c r="E149">
        <f>IF(E148="Oost",2,1)</f>
        <v>1</v>
      </c>
      <c r="F149">
        <v>0</v>
      </c>
    </row>
    <row r="150" spans="1:8" x14ac:dyDescent="0.3">
      <c r="A150" t="s">
        <v>79</v>
      </c>
      <c r="B150">
        <v>1</v>
      </c>
      <c r="C150">
        <v>2</v>
      </c>
      <c r="D150">
        <v>3</v>
      </c>
      <c r="E150">
        <v>4</v>
      </c>
      <c r="F150">
        <v>5</v>
      </c>
    </row>
    <row r="151" spans="1:8" x14ac:dyDescent="0.3">
      <c r="A151" t="s">
        <v>65</v>
      </c>
      <c r="B151">
        <f>IF(B149=2,$I$1,1)</f>
        <v>1</v>
      </c>
      <c r="C151">
        <f>IF(C149=2,$I$1,1)</f>
        <v>1</v>
      </c>
      <c r="D151">
        <f>IF(D149=2,$I$1,1)</f>
        <v>1</v>
      </c>
      <c r="E151">
        <f>IF(E149=2,$I$1,1)</f>
        <v>1</v>
      </c>
      <c r="F151">
        <f>IF(F149=2,$I$1,1)</f>
        <v>1</v>
      </c>
    </row>
    <row r="152" spans="1:8" x14ac:dyDescent="0.3">
      <c r="A152" t="s">
        <v>76</v>
      </c>
      <c r="B152">
        <v>1</v>
      </c>
      <c r="C152">
        <v>1</v>
      </c>
      <c r="D152">
        <v>1</v>
      </c>
      <c r="E152">
        <v>1</v>
      </c>
      <c r="F152">
        <v>0</v>
      </c>
    </row>
    <row r="153" spans="1:8" x14ac:dyDescent="0.3">
      <c r="A153" t="s">
        <v>13</v>
      </c>
      <c r="B153">
        <f>IF(B147=Scoreblad!$M$22,0,1)</f>
        <v>1</v>
      </c>
      <c r="C153">
        <f>IF(C147=Scoreblad!$M$22,0,1)</f>
        <v>1</v>
      </c>
      <c r="D153">
        <f>IF(D147=Scoreblad!$M$22,0,1)</f>
        <v>1</v>
      </c>
      <c r="E153">
        <f>IF(E147=Scoreblad!$M$22,0,1)</f>
        <v>1</v>
      </c>
      <c r="F153">
        <v>1</v>
      </c>
      <c r="H153" t="str">
        <f>+Scoreblad!$M$22</f>
        <v>Naam</v>
      </c>
    </row>
    <row r="154" spans="1:8" x14ac:dyDescent="0.3">
      <c r="A154" t="s">
        <v>14</v>
      </c>
      <c r="B154">
        <f>+Scoreblad!I$22/B151</f>
        <v>0</v>
      </c>
      <c r="C154">
        <f>+Scoreblad!K$22/C151</f>
        <v>0</v>
      </c>
      <c r="D154">
        <f>+Scoreblad!C$22/D151</f>
        <v>0</v>
      </c>
      <c r="E154">
        <f>+Scoreblad!E$22/E151</f>
        <v>0</v>
      </c>
      <c r="F154">
        <f>+Scoreblad!G$22/F151</f>
        <v>0</v>
      </c>
      <c r="G154" t="s">
        <v>16</v>
      </c>
    </row>
    <row r="155" spans="1:8" x14ac:dyDescent="0.3">
      <c r="A155" t="str">
        <f>+B147</f>
        <v>Speler 4</v>
      </c>
      <c r="B155">
        <v>0</v>
      </c>
      <c r="C155">
        <f>$B153*C154*C149*$B149</f>
        <v>0</v>
      </c>
      <c r="D155">
        <f>$B153*D154*D149*$B149</f>
        <v>0</v>
      </c>
      <c r="E155">
        <f>$B153*E154*E149*$B149</f>
        <v>0</v>
      </c>
      <c r="F155">
        <f>$B153*F154*F149*$B149</f>
        <v>0</v>
      </c>
      <c r="G155">
        <f>SUM(B155:F155)</f>
        <v>0</v>
      </c>
    </row>
    <row r="156" spans="1:8" x14ac:dyDescent="0.3">
      <c r="A156" t="str">
        <f>+C147</f>
        <v>Speler 5</v>
      </c>
      <c r="B156">
        <f>+$C153*B154*B149*$C149</f>
        <v>0</v>
      </c>
      <c r="C156">
        <v>0</v>
      </c>
      <c r="D156">
        <f>+$C153*D154*D149*$C149</f>
        <v>0</v>
      </c>
      <c r="E156">
        <f>+$C153*E154*E149*$C149</f>
        <v>0</v>
      </c>
      <c r="F156">
        <f>+$C153*F154*F149*$C149</f>
        <v>0</v>
      </c>
      <c r="G156">
        <f>SUM(B156:F156)</f>
        <v>0</v>
      </c>
    </row>
    <row r="157" spans="1:8" x14ac:dyDescent="0.3">
      <c r="A157" t="str">
        <f>+D147</f>
        <v>Speler 1</v>
      </c>
      <c r="B157">
        <f>+$D153*B154*B149*$D149</f>
        <v>0</v>
      </c>
      <c r="C157">
        <f>+$D153*C154*C149*$D149</f>
        <v>0</v>
      </c>
      <c r="D157">
        <v>0</v>
      </c>
      <c r="E157">
        <f>+$D153*E154*E149*$D149</f>
        <v>0</v>
      </c>
      <c r="F157">
        <f>+$D153*F154*F149*$D149</f>
        <v>0</v>
      </c>
      <c r="G157">
        <f>SUM(B157:F157)</f>
        <v>0</v>
      </c>
    </row>
    <row r="158" spans="1:8" x14ac:dyDescent="0.3">
      <c r="A158" t="str">
        <f>+E147</f>
        <v>Speler 2</v>
      </c>
      <c r="B158">
        <f>+$E153*B154*B149*$E149</f>
        <v>0</v>
      </c>
      <c r="C158">
        <f>+$E153*C154*C149*$E149</f>
        <v>0</v>
      </c>
      <c r="D158">
        <f>+$E153*D154*D149*$E149</f>
        <v>0</v>
      </c>
      <c r="E158">
        <v>0</v>
      </c>
      <c r="F158">
        <f>+$E153*F154*F149*$E149</f>
        <v>0</v>
      </c>
      <c r="G158">
        <f>SUM(B158:F158)</f>
        <v>0</v>
      </c>
    </row>
    <row r="159" spans="1:8" x14ac:dyDescent="0.3">
      <c r="A159" t="str">
        <f>+F147</f>
        <v>Speler 3</v>
      </c>
      <c r="B159">
        <f>$F153*B154*B149*$F149</f>
        <v>0</v>
      </c>
      <c r="C159">
        <f>$F153*C154*C149*$F149</f>
        <v>0</v>
      </c>
      <c r="D159">
        <f>$F153*D154*D149*$F149</f>
        <v>0</v>
      </c>
      <c r="E159">
        <f>$F153*E154*E149*$F149</f>
        <v>0</v>
      </c>
      <c r="F159">
        <v>0</v>
      </c>
      <c r="G159">
        <f>SUM(B159:F159)</f>
        <v>0</v>
      </c>
    </row>
    <row r="160" spans="1:8" x14ac:dyDescent="0.3">
      <c r="A160" t="s">
        <v>15</v>
      </c>
      <c r="B160">
        <f>SUM(B155:B159)</f>
        <v>0</v>
      </c>
      <c r="C160">
        <f>SUM(C155:C159)</f>
        <v>0</v>
      </c>
      <c r="D160">
        <f>SUM(D155:D159)</f>
        <v>0</v>
      </c>
      <c r="E160">
        <f>SUM(E155:E159)</f>
        <v>0</v>
      </c>
      <c r="F160">
        <f>SUM(F155:F159)</f>
        <v>0</v>
      </c>
      <c r="G160">
        <f>SUM(B160:F160)-SUM(G155:G159)</f>
        <v>0</v>
      </c>
    </row>
    <row r="161" spans="1:8" x14ac:dyDescent="0.3">
      <c r="A161" t="s">
        <v>17</v>
      </c>
      <c r="B161">
        <f>+B160-G155</f>
        <v>0</v>
      </c>
      <c r="C161">
        <f>+C160-G156</f>
        <v>0</v>
      </c>
      <c r="D161">
        <f>+D160-G157</f>
        <v>0</v>
      </c>
      <c r="E161">
        <f>+E160-G158</f>
        <v>0</v>
      </c>
      <c r="F161">
        <f>+F160-K159</f>
        <v>0</v>
      </c>
    </row>
    <row r="163" spans="1:8" x14ac:dyDescent="0.3">
      <c r="A163" t="s">
        <v>24</v>
      </c>
    </row>
    <row r="165" spans="1:8" x14ac:dyDescent="0.3">
      <c r="A165" t="s">
        <v>11</v>
      </c>
      <c r="B165" t="str">
        <f>+Scoreblad!$AD$23</f>
        <v>Speler 3</v>
      </c>
      <c r="C165" t="str">
        <f>+Scoreblad!$AE$23</f>
        <v>Speler 5</v>
      </c>
      <c r="D165" t="str">
        <f>+Scoreblad!$AF$23</f>
        <v>Speler 1</v>
      </c>
      <c r="E165" t="str">
        <f>+Scoreblad!$AG$23</f>
        <v>Speler 2</v>
      </c>
      <c r="F165" t="str">
        <f>+Scoreblad!$AH$23</f>
        <v>Speler 4</v>
      </c>
    </row>
    <row r="166" spans="1:8" x14ac:dyDescent="0.3">
      <c r="B166" t="str">
        <f>IF(Scoreblad!$M$8="Aan","Noord",IF(Scoreblad!$M$22="Remise",B148,IF(OR(OR(OR(B149*10+B153=20,C149*10+C153=20),D149*10+D153=20),E149*10+E153=20),B148,E148)))</f>
        <v>Noord</v>
      </c>
      <c r="C166" t="str">
        <f>IF(Scoreblad!$M$8="Aan","Oost",IF(Scoreblad!$M$22="Remise",C148,IF(OR(OR(OR(C149*10+C153=20,D149*10+D153=20),E149*10+E153=20),B149*10+B153=20),C148,B148)))</f>
        <v>Oost</v>
      </c>
      <c r="D166" t="str">
        <f>IF(Scoreblad!$M$8="Aan","Zuid",IF(Scoreblad!$M$22="Remise",D148,IF(OR(OR(OR(D149*10+D153=20,E149*10+E153=20),B149*10+B153=20),C149*10+C153=20),D148,C148)))</f>
        <v>Zuid</v>
      </c>
      <c r="E166" t="str">
        <f>IF(Scoreblad!$M$8="Aan","West",IF(Scoreblad!$M$22="Remise",E148,IF(OR(OR(OR(E149*10+E153=20,B149*10+B153=20),C149*10+C153=20),D149*10+D153=20),E148,D148)))</f>
        <v>West</v>
      </c>
      <c r="F166" t="s">
        <v>74</v>
      </c>
    </row>
    <row r="167" spans="1:8" x14ac:dyDescent="0.3">
      <c r="A167" t="s">
        <v>12</v>
      </c>
      <c r="B167">
        <f>IF(B166="Oost",2,1)</f>
        <v>1</v>
      </c>
      <c r="C167">
        <f>IF(C166="Oost",2,1)</f>
        <v>2</v>
      </c>
      <c r="D167">
        <f>IF(D166="Oost",2,1)</f>
        <v>1</v>
      </c>
      <c r="E167">
        <f>IF(E166="Oost",2,1)</f>
        <v>1</v>
      </c>
      <c r="F167">
        <v>0</v>
      </c>
    </row>
    <row r="168" spans="1:8" x14ac:dyDescent="0.3">
      <c r="A168" t="s">
        <v>79</v>
      </c>
      <c r="B168">
        <v>1</v>
      </c>
      <c r="C168">
        <v>2</v>
      </c>
      <c r="D168">
        <v>3</v>
      </c>
      <c r="E168">
        <v>4</v>
      </c>
      <c r="F168">
        <v>5</v>
      </c>
    </row>
    <row r="169" spans="1:8" x14ac:dyDescent="0.3">
      <c r="A169" t="s">
        <v>65</v>
      </c>
      <c r="B169">
        <f>IF(B167=2,$I$1,1)</f>
        <v>1</v>
      </c>
      <c r="C169">
        <f>IF(C167=2,$I$1,1)</f>
        <v>1</v>
      </c>
      <c r="D169">
        <f>IF(D167=2,$I$1,1)</f>
        <v>1</v>
      </c>
      <c r="E169">
        <f>IF(E167=2,$I$1,1)</f>
        <v>1</v>
      </c>
      <c r="F169">
        <f>IF(F167=2,$I$1,1)</f>
        <v>1</v>
      </c>
    </row>
    <row r="170" spans="1:8" x14ac:dyDescent="0.3">
      <c r="A170" t="s">
        <v>76</v>
      </c>
      <c r="B170">
        <v>1</v>
      </c>
      <c r="C170">
        <v>1</v>
      </c>
      <c r="D170">
        <v>1</v>
      </c>
      <c r="E170">
        <v>1</v>
      </c>
      <c r="F170">
        <v>0</v>
      </c>
    </row>
    <row r="171" spans="1:8" x14ac:dyDescent="0.3">
      <c r="A171" t="s">
        <v>13</v>
      </c>
      <c r="B171">
        <f>IF(B165=Scoreblad!$M$23,0,1)</f>
        <v>1</v>
      </c>
      <c r="C171">
        <f>IF(C165=Scoreblad!$M$23,0,1)</f>
        <v>1</v>
      </c>
      <c r="D171">
        <f>IF(D165=Scoreblad!$M$23,0,1)</f>
        <v>1</v>
      </c>
      <c r="E171">
        <f>IF(E165=Scoreblad!$M$23,0,1)</f>
        <v>1</v>
      </c>
      <c r="F171">
        <v>1</v>
      </c>
      <c r="H171" t="str">
        <f>+Scoreblad!$M$23</f>
        <v>Naam</v>
      </c>
    </row>
    <row r="172" spans="1:8" x14ac:dyDescent="0.3">
      <c r="A172" t="s">
        <v>14</v>
      </c>
      <c r="B172">
        <f>+Scoreblad!G$23/B169</f>
        <v>0</v>
      </c>
      <c r="C172">
        <f>+Scoreblad!K$23/C169</f>
        <v>0</v>
      </c>
      <c r="D172">
        <f>+Scoreblad!C$23/D169</f>
        <v>0</v>
      </c>
      <c r="E172">
        <f>+Scoreblad!E$23/E169</f>
        <v>0</v>
      </c>
      <c r="F172">
        <f>+Scoreblad!I$23/F169</f>
        <v>0</v>
      </c>
      <c r="G172" t="s">
        <v>16</v>
      </c>
    </row>
    <row r="173" spans="1:8" x14ac:dyDescent="0.3">
      <c r="A173" t="str">
        <f>+B165</f>
        <v>Speler 3</v>
      </c>
      <c r="B173">
        <v>0</v>
      </c>
      <c r="C173">
        <f>$B171*C172*C167*$B167</f>
        <v>0</v>
      </c>
      <c r="D173">
        <f>$B171*D172*D167*$B167</f>
        <v>0</v>
      </c>
      <c r="E173">
        <f>$B171*E172*E167*$B167</f>
        <v>0</v>
      </c>
      <c r="F173">
        <f>$B171*F172*F167*$B167</f>
        <v>0</v>
      </c>
      <c r="G173">
        <f>SUM(B173:F173)</f>
        <v>0</v>
      </c>
    </row>
    <row r="174" spans="1:8" x14ac:dyDescent="0.3">
      <c r="A174" t="str">
        <f>+C165</f>
        <v>Speler 5</v>
      </c>
      <c r="B174">
        <f>+$C171*B172*B167*$C167</f>
        <v>0</v>
      </c>
      <c r="C174">
        <v>0</v>
      </c>
      <c r="D174">
        <f>+$C171*D172*D167*$C167</f>
        <v>0</v>
      </c>
      <c r="E174">
        <f>+$C171*E172*E167*$C167</f>
        <v>0</v>
      </c>
      <c r="F174">
        <f>+$C171*F172*F167*$C167</f>
        <v>0</v>
      </c>
      <c r="G174">
        <f>SUM(B174:F174)</f>
        <v>0</v>
      </c>
    </row>
    <row r="175" spans="1:8" x14ac:dyDescent="0.3">
      <c r="A175" t="str">
        <f>+D165</f>
        <v>Speler 1</v>
      </c>
      <c r="B175">
        <f>+$D171*B172*B167*$D167</f>
        <v>0</v>
      </c>
      <c r="C175">
        <f>+$D171*C172*C167*$D167</f>
        <v>0</v>
      </c>
      <c r="D175">
        <v>0</v>
      </c>
      <c r="E175">
        <f>+$D171*E172*E167*$D167</f>
        <v>0</v>
      </c>
      <c r="F175">
        <f>+$D171*F172*F167*$D167</f>
        <v>0</v>
      </c>
      <c r="G175">
        <f>SUM(B175:F175)</f>
        <v>0</v>
      </c>
    </row>
    <row r="176" spans="1:8" x14ac:dyDescent="0.3">
      <c r="A176" t="str">
        <f>+E165</f>
        <v>Speler 2</v>
      </c>
      <c r="B176">
        <f>+$E171*B172*B167*$E167</f>
        <v>0</v>
      </c>
      <c r="C176">
        <f>+$E171*C172*C167*$E167</f>
        <v>0</v>
      </c>
      <c r="D176">
        <f>+$E171*D172*D167*$E167</f>
        <v>0</v>
      </c>
      <c r="E176">
        <v>0</v>
      </c>
      <c r="F176">
        <f>+$E171*F172*F167*$E167</f>
        <v>0</v>
      </c>
      <c r="G176">
        <f>SUM(B176:F176)</f>
        <v>0</v>
      </c>
    </row>
    <row r="177" spans="1:8" x14ac:dyDescent="0.3">
      <c r="A177" t="str">
        <f>+F165</f>
        <v>Speler 4</v>
      </c>
      <c r="B177">
        <f>$F171*B172*B167*$F167</f>
        <v>0</v>
      </c>
      <c r="C177">
        <f>$F171*C172*C167*$F167</f>
        <v>0</v>
      </c>
      <c r="D177">
        <f>$F171*D172*D167*$F167</f>
        <v>0</v>
      </c>
      <c r="E177">
        <f>$F171*E172*E167*$F167</f>
        <v>0</v>
      </c>
      <c r="F177">
        <v>0</v>
      </c>
      <c r="G177">
        <f>SUM(B177:F177)</f>
        <v>0</v>
      </c>
    </row>
    <row r="178" spans="1:8" x14ac:dyDescent="0.3">
      <c r="A178" t="s">
        <v>15</v>
      </c>
      <c r="B178">
        <f>SUM(B173:B177)</f>
        <v>0</v>
      </c>
      <c r="C178">
        <f>SUM(C173:C177)</f>
        <v>0</v>
      </c>
      <c r="D178">
        <f>SUM(D173:D177)</f>
        <v>0</v>
      </c>
      <c r="E178">
        <f>SUM(E173:E177)</f>
        <v>0</v>
      </c>
      <c r="F178">
        <f>SUM(F173:F177)</f>
        <v>0</v>
      </c>
      <c r="G178">
        <f>SUM(B178:F178)-SUM(G173:G177)</f>
        <v>0</v>
      </c>
    </row>
    <row r="179" spans="1:8" x14ac:dyDescent="0.3">
      <c r="A179" t="s">
        <v>17</v>
      </c>
      <c r="B179">
        <f>+B178-G173</f>
        <v>0</v>
      </c>
      <c r="C179">
        <f>+C178-G174</f>
        <v>0</v>
      </c>
      <c r="D179">
        <f>+D178-G175</f>
        <v>0</v>
      </c>
      <c r="E179">
        <f>+E178-G176</f>
        <v>0</v>
      </c>
      <c r="F179">
        <f>+F178-K177</f>
        <v>0</v>
      </c>
    </row>
    <row r="181" spans="1:8" x14ac:dyDescent="0.3">
      <c r="A181" t="s">
        <v>25</v>
      </c>
    </row>
    <row r="183" spans="1:8" x14ac:dyDescent="0.3">
      <c r="A183" t="s">
        <v>11</v>
      </c>
      <c r="B183" t="str">
        <f>+Scoreblad!$AD$24</f>
        <v>Speler 3</v>
      </c>
      <c r="C183" t="str">
        <f>+Scoreblad!$AE$24</f>
        <v>Speler 4</v>
      </c>
      <c r="D183" t="str">
        <f>+Scoreblad!$AF$24</f>
        <v>Speler 1</v>
      </c>
      <c r="E183" t="str">
        <f>+Scoreblad!$AG$24</f>
        <v>Speler 2</v>
      </c>
      <c r="F183" t="str">
        <f>+Scoreblad!$AH$24</f>
        <v>Speler 5</v>
      </c>
    </row>
    <row r="184" spans="1:8" x14ac:dyDescent="0.3">
      <c r="B184" t="str">
        <f>IF(Scoreblad!$M$8="Aan","West",IF(Scoreblad!$M$23="Remise",B166,IF(OR(OR(OR(B167*10+B171=20,C167*10+C171=20),D167*10+D171=20),E167*10+E171=20),B166,E166)))</f>
        <v>West</v>
      </c>
      <c r="C184" t="str">
        <f>IF(Scoreblad!$M$8="Aan","Noord",IF(Scoreblad!$M$23="Remise",C166,IF(OR(OR(OR(C167*10+C171=20,D167*10+D171=20),E167*10+E171=20),B167*10+B171=20),C166,B166)))</f>
        <v>Noord</v>
      </c>
      <c r="D184" t="str">
        <f>IF(Scoreblad!$M$8="Aan","Oost",IF(Scoreblad!$M$23="Remise",D166,IF(OR(OR(OR(D167*10+D171=20,E167*10+E171=20),B167*10+B171=20),C167*10+C171=20),D166,C166)))</f>
        <v>Oost</v>
      </c>
      <c r="E184" t="str">
        <f>IF(Scoreblad!$M$8="Aan","Zuid",IF(Scoreblad!$M$23="Remise",E166,IF(OR(OR(OR(E167*10+E171=20,B167*10+B171=20),C167*10+C171=20),D167*10+D171=20),E166,D166)))</f>
        <v>Zuid</v>
      </c>
      <c r="F184" t="s">
        <v>74</v>
      </c>
    </row>
    <row r="185" spans="1:8" x14ac:dyDescent="0.3">
      <c r="A185" t="s">
        <v>12</v>
      </c>
      <c r="B185">
        <f>IF(B184="Oost",2,1)</f>
        <v>1</v>
      </c>
      <c r="C185">
        <f>IF(C184="Oost",2,1)</f>
        <v>1</v>
      </c>
      <c r="D185">
        <f>IF(D184="Oost",2,1)</f>
        <v>2</v>
      </c>
      <c r="E185">
        <f>IF(E184="Oost",2,1)</f>
        <v>1</v>
      </c>
      <c r="F185">
        <v>0</v>
      </c>
    </row>
    <row r="186" spans="1:8" x14ac:dyDescent="0.3">
      <c r="A186" t="s">
        <v>79</v>
      </c>
      <c r="B186">
        <v>1</v>
      </c>
      <c r="C186">
        <v>2</v>
      </c>
      <c r="D186">
        <v>3</v>
      </c>
      <c r="E186">
        <v>4</v>
      </c>
      <c r="F186">
        <v>5</v>
      </c>
    </row>
    <row r="187" spans="1:8" x14ac:dyDescent="0.3">
      <c r="A187" t="s">
        <v>65</v>
      </c>
      <c r="B187">
        <f>IF(B185=2,$I$1,1)</f>
        <v>1</v>
      </c>
      <c r="C187">
        <f>IF(C185=2,$I$1,1)</f>
        <v>1</v>
      </c>
      <c r="D187">
        <f>IF(D185=2,$I$1,1)</f>
        <v>1</v>
      </c>
      <c r="E187">
        <f>IF(E185=2,$I$1,1)</f>
        <v>1</v>
      </c>
      <c r="F187">
        <f>IF(F185=2,$I$1,1)</f>
        <v>1</v>
      </c>
    </row>
    <row r="188" spans="1:8" x14ac:dyDescent="0.3">
      <c r="A188" t="s">
        <v>76</v>
      </c>
      <c r="B188">
        <v>1</v>
      </c>
      <c r="C188">
        <v>1</v>
      </c>
      <c r="D188">
        <v>1</v>
      </c>
      <c r="E188">
        <v>1</v>
      </c>
      <c r="F188">
        <v>0</v>
      </c>
    </row>
    <row r="189" spans="1:8" x14ac:dyDescent="0.3">
      <c r="A189" t="s">
        <v>13</v>
      </c>
      <c r="B189">
        <f>IF(B183=Scoreblad!$M$24,0,1)</f>
        <v>1</v>
      </c>
      <c r="C189">
        <f>IF(C183=Scoreblad!$M$24,0,1)</f>
        <v>1</v>
      </c>
      <c r="D189">
        <f>IF(D183=Scoreblad!$M$24,0,1)</f>
        <v>1</v>
      </c>
      <c r="E189">
        <f>IF(E183=Scoreblad!$M$24,0,1)</f>
        <v>1</v>
      </c>
      <c r="F189">
        <v>1</v>
      </c>
      <c r="H189" t="str">
        <f>+Scoreblad!$M$24</f>
        <v>Naam</v>
      </c>
    </row>
    <row r="190" spans="1:8" x14ac:dyDescent="0.3">
      <c r="A190" t="s">
        <v>14</v>
      </c>
      <c r="B190">
        <f>+Scoreblad!G$24/B187</f>
        <v>0</v>
      </c>
      <c r="C190">
        <f>+Scoreblad!I$24/C187</f>
        <v>0</v>
      </c>
      <c r="D190">
        <f>+Scoreblad!C$24/D187</f>
        <v>0</v>
      </c>
      <c r="E190">
        <f>+Scoreblad!E$24/E187</f>
        <v>0</v>
      </c>
      <c r="F190">
        <f>+Scoreblad!K$24/F187</f>
        <v>0</v>
      </c>
      <c r="G190" t="s">
        <v>16</v>
      </c>
    </row>
    <row r="191" spans="1:8" x14ac:dyDescent="0.3">
      <c r="A191" t="str">
        <f>+B183</f>
        <v>Speler 3</v>
      </c>
      <c r="B191">
        <v>0</v>
      </c>
      <c r="C191">
        <f>$B189*C190*C185*$B185</f>
        <v>0</v>
      </c>
      <c r="D191">
        <f>$B189*D190*D185*$B185</f>
        <v>0</v>
      </c>
      <c r="E191">
        <f>$B189*E190*E185*$B185</f>
        <v>0</v>
      </c>
      <c r="F191">
        <f>$B189*F190*F185*$B185</f>
        <v>0</v>
      </c>
      <c r="G191">
        <f>SUM(B191:F191)</f>
        <v>0</v>
      </c>
    </row>
    <row r="192" spans="1:8" x14ac:dyDescent="0.3">
      <c r="A192" t="str">
        <f>+C183</f>
        <v>Speler 4</v>
      </c>
      <c r="B192">
        <f>+$C189*B190*B185*$C185</f>
        <v>0</v>
      </c>
      <c r="C192">
        <v>0</v>
      </c>
      <c r="D192">
        <f>+$C189*D190*D185*$C185</f>
        <v>0</v>
      </c>
      <c r="E192">
        <f>+$C189*E190*E185*$C185</f>
        <v>0</v>
      </c>
      <c r="F192">
        <f>+$C189*F190*F185*$C185</f>
        <v>0</v>
      </c>
      <c r="G192">
        <f>SUM(B192:F192)</f>
        <v>0</v>
      </c>
    </row>
    <row r="193" spans="1:8" x14ac:dyDescent="0.3">
      <c r="A193" t="str">
        <f>+D183</f>
        <v>Speler 1</v>
      </c>
      <c r="B193">
        <f>+$D189*B190*B185*$D185</f>
        <v>0</v>
      </c>
      <c r="C193">
        <f>+$D189*C190*C185*$D185</f>
        <v>0</v>
      </c>
      <c r="D193">
        <v>0</v>
      </c>
      <c r="E193">
        <f>+$D189*E190*E185*$D185</f>
        <v>0</v>
      </c>
      <c r="F193">
        <f>+$D189*F190*F185*$D185</f>
        <v>0</v>
      </c>
      <c r="G193">
        <f>SUM(B193:F193)</f>
        <v>0</v>
      </c>
    </row>
    <row r="194" spans="1:8" x14ac:dyDescent="0.3">
      <c r="A194" t="str">
        <f>+E183</f>
        <v>Speler 2</v>
      </c>
      <c r="B194">
        <f>+$E189*B190*B185*$E185</f>
        <v>0</v>
      </c>
      <c r="C194">
        <f>+$E189*C190*C185*$E185</f>
        <v>0</v>
      </c>
      <c r="D194">
        <f>+$E189*D190*D185*$E185</f>
        <v>0</v>
      </c>
      <c r="E194">
        <v>0</v>
      </c>
      <c r="F194">
        <f>+$E189*F190*F185*$E185</f>
        <v>0</v>
      </c>
      <c r="G194">
        <f>SUM(B194:F194)</f>
        <v>0</v>
      </c>
    </row>
    <row r="195" spans="1:8" x14ac:dyDescent="0.3">
      <c r="A195" t="str">
        <f>+F183</f>
        <v>Speler 5</v>
      </c>
      <c r="B195">
        <f>$F189*B190*B185*$F185</f>
        <v>0</v>
      </c>
      <c r="C195">
        <f>$F189*C190*C185*$F185</f>
        <v>0</v>
      </c>
      <c r="D195">
        <f>$F189*D190*D185*$F185</f>
        <v>0</v>
      </c>
      <c r="E195">
        <f>$F189*E190*E185*$F185</f>
        <v>0</v>
      </c>
      <c r="F195">
        <v>0</v>
      </c>
      <c r="G195">
        <f>SUM(B195:F195)</f>
        <v>0</v>
      </c>
    </row>
    <row r="196" spans="1:8" x14ac:dyDescent="0.3">
      <c r="A196" t="s">
        <v>15</v>
      </c>
      <c r="B196">
        <f>SUM(B191:B195)</f>
        <v>0</v>
      </c>
      <c r="C196">
        <f>SUM(C191:C195)</f>
        <v>0</v>
      </c>
      <c r="D196">
        <f>SUM(D191:D195)</f>
        <v>0</v>
      </c>
      <c r="E196">
        <f>SUM(E191:E195)</f>
        <v>0</v>
      </c>
      <c r="F196">
        <f>SUM(F191:F195)</f>
        <v>0</v>
      </c>
      <c r="G196">
        <f>SUM(B196:F196)-SUM(G191:G195)</f>
        <v>0</v>
      </c>
    </row>
    <row r="197" spans="1:8" x14ac:dyDescent="0.3">
      <c r="A197" t="s">
        <v>17</v>
      </c>
      <c r="B197">
        <f>+B196-G191</f>
        <v>0</v>
      </c>
      <c r="C197">
        <f>+C196-G192</f>
        <v>0</v>
      </c>
      <c r="D197">
        <f>+D196-G193</f>
        <v>0</v>
      </c>
      <c r="E197">
        <f>+E196-G194</f>
        <v>0</v>
      </c>
      <c r="F197">
        <f>+F196-K195</f>
        <v>0</v>
      </c>
    </row>
    <row r="199" spans="1:8" x14ac:dyDescent="0.3">
      <c r="A199" t="s">
        <v>26</v>
      </c>
    </row>
    <row r="201" spans="1:8" x14ac:dyDescent="0.3">
      <c r="A201" t="s">
        <v>11</v>
      </c>
      <c r="B201" t="str">
        <f>+Scoreblad!$AD$25</f>
        <v>Speler 3</v>
      </c>
      <c r="C201" t="str">
        <f>+Scoreblad!$AE$25</f>
        <v>Speler 4</v>
      </c>
      <c r="D201" t="str">
        <f>+Scoreblad!$AF$25</f>
        <v>Speler 5</v>
      </c>
      <c r="E201" t="str">
        <f>+Scoreblad!$AG$25</f>
        <v>Speler 2</v>
      </c>
      <c r="F201" t="str">
        <f>+Scoreblad!$AH$25</f>
        <v>Speler 1</v>
      </c>
    </row>
    <row r="202" spans="1:8" x14ac:dyDescent="0.3">
      <c r="B202" t="str">
        <f>IF(Scoreblad!$M$8="Aan","Zuid",IF(Scoreblad!$M$24="Remise",B184,IF(OR(OR(OR(B185*10+B189=20,C185*10+C189=20),D185*10+D189=20),E185*10+E189=20),B184,E184)))</f>
        <v>Zuid</v>
      </c>
      <c r="C202" t="str">
        <f>IF(Scoreblad!$M$8="Aan","West",IF(Scoreblad!$M$24="Remise",C184,IF(OR(OR(OR(C185*10+C189=20,D185*10+D189=20),E185*10+E189=20),B185*10+B189=20),C184,B184)))</f>
        <v>West</v>
      </c>
      <c r="D202" t="str">
        <f>IF(Scoreblad!$M$8="Aan","Noord",IF(Scoreblad!$M$24="Remise",D184,IF(OR(OR(OR(D185*10+D189=20,E185*10+E189=20),B185*10+B189=20),C185*10+C189=20),D184,C184)))</f>
        <v>Noord</v>
      </c>
      <c r="E202" t="str">
        <f>IF(Scoreblad!$M$8="Aan","Oost",IF(Scoreblad!$M$24="Remise",E184,IF(OR(OR(OR(E185*10+E189=20,B185*10+B189=20),C185*10+C189=20),D185*10+D189=20),E184,D184)))</f>
        <v>Oost</v>
      </c>
      <c r="F202" t="s">
        <v>74</v>
      </c>
    </row>
    <row r="203" spans="1:8" x14ac:dyDescent="0.3">
      <c r="A203" t="s">
        <v>12</v>
      </c>
      <c r="B203">
        <f>IF(B202="Oost",2,1)</f>
        <v>1</v>
      </c>
      <c r="C203">
        <f>IF(C202="Oost",2,1)</f>
        <v>1</v>
      </c>
      <c r="D203">
        <f>IF(D202="Oost",2,1)</f>
        <v>1</v>
      </c>
      <c r="E203">
        <f>IF(E202="Oost",2,1)</f>
        <v>2</v>
      </c>
      <c r="F203">
        <v>0</v>
      </c>
    </row>
    <row r="204" spans="1:8" x14ac:dyDescent="0.3">
      <c r="A204" t="s">
        <v>79</v>
      </c>
      <c r="B204">
        <v>1</v>
      </c>
      <c r="C204">
        <v>2</v>
      </c>
      <c r="D204">
        <v>3</v>
      </c>
      <c r="E204">
        <v>4</v>
      </c>
      <c r="F204">
        <v>5</v>
      </c>
    </row>
    <row r="205" spans="1:8" x14ac:dyDescent="0.3">
      <c r="A205" t="s">
        <v>65</v>
      </c>
      <c r="B205">
        <f>IF(B203=2,$I$1,1)</f>
        <v>1</v>
      </c>
      <c r="C205">
        <f>IF(C203=2,$I$1,1)</f>
        <v>1</v>
      </c>
      <c r="D205">
        <f>IF(D203=2,$I$1,1)</f>
        <v>1</v>
      </c>
      <c r="E205">
        <f>IF(E203=2,$I$1,1)</f>
        <v>1</v>
      </c>
      <c r="F205">
        <f>IF(F203=2,$I$1,1)</f>
        <v>1</v>
      </c>
    </row>
    <row r="206" spans="1:8" x14ac:dyDescent="0.3">
      <c r="A206" t="s">
        <v>76</v>
      </c>
      <c r="B206">
        <v>1</v>
      </c>
      <c r="C206">
        <v>1</v>
      </c>
      <c r="D206">
        <v>1</v>
      </c>
      <c r="E206">
        <v>1</v>
      </c>
      <c r="F206">
        <v>0</v>
      </c>
    </row>
    <row r="207" spans="1:8" x14ac:dyDescent="0.3">
      <c r="A207" t="s">
        <v>13</v>
      </c>
      <c r="B207">
        <f>IF(B201=Scoreblad!$M$25,0,1)</f>
        <v>1</v>
      </c>
      <c r="C207">
        <f>IF(C201=Scoreblad!$M$25,0,1)</f>
        <v>1</v>
      </c>
      <c r="D207">
        <f>IF(D201=Scoreblad!$M$25,0,1)</f>
        <v>1</v>
      </c>
      <c r="E207">
        <f>IF(E201=Scoreblad!$M$25,0,1)</f>
        <v>1</v>
      </c>
      <c r="F207">
        <v>1</v>
      </c>
      <c r="H207" t="str">
        <f>+Scoreblad!$M$25</f>
        <v>Naam</v>
      </c>
    </row>
    <row r="208" spans="1:8" x14ac:dyDescent="0.3">
      <c r="A208" t="s">
        <v>14</v>
      </c>
      <c r="B208">
        <f>+Scoreblad!G$25/B205</f>
        <v>0</v>
      </c>
      <c r="C208">
        <f>+Scoreblad!I$25/C205</f>
        <v>0</v>
      </c>
      <c r="D208">
        <f>+Scoreblad!K$25/D205</f>
        <v>0</v>
      </c>
      <c r="E208">
        <f>+Scoreblad!E$25/E205</f>
        <v>0</v>
      </c>
      <c r="F208">
        <f>+Scoreblad!C$25/F205</f>
        <v>0</v>
      </c>
      <c r="G208" t="s">
        <v>16</v>
      </c>
    </row>
    <row r="209" spans="1:7" x14ac:dyDescent="0.3">
      <c r="A209" t="str">
        <f>+B201</f>
        <v>Speler 3</v>
      </c>
      <c r="B209">
        <v>0</v>
      </c>
      <c r="C209">
        <f>$B207*C208*C203*$B203</f>
        <v>0</v>
      </c>
      <c r="D209">
        <f>$B207*D208*D203*$B203</f>
        <v>0</v>
      </c>
      <c r="E209">
        <f>$B207*E208*E203*$B203</f>
        <v>0</v>
      </c>
      <c r="F209">
        <f>$B207*F208*F203*$B203</f>
        <v>0</v>
      </c>
      <c r="G209">
        <f>SUM(B209:F209)</f>
        <v>0</v>
      </c>
    </row>
    <row r="210" spans="1:7" x14ac:dyDescent="0.3">
      <c r="A210" t="str">
        <f>+C201</f>
        <v>Speler 4</v>
      </c>
      <c r="B210">
        <f>+$C207*B208*B203*$C203</f>
        <v>0</v>
      </c>
      <c r="C210">
        <v>0</v>
      </c>
      <c r="D210">
        <f>+$C207*D208*D203*$C203</f>
        <v>0</v>
      </c>
      <c r="E210">
        <f>+$C207*E208*E203*$C203</f>
        <v>0</v>
      </c>
      <c r="F210">
        <f>+$C207*F208*F203*$C203</f>
        <v>0</v>
      </c>
      <c r="G210">
        <f>SUM(B210:F210)</f>
        <v>0</v>
      </c>
    </row>
    <row r="211" spans="1:7" x14ac:dyDescent="0.3">
      <c r="A211" t="str">
        <f>+D201</f>
        <v>Speler 5</v>
      </c>
      <c r="B211">
        <f>+$D207*B208*B203*$D203</f>
        <v>0</v>
      </c>
      <c r="C211">
        <f>+$D207*C208*C203*$D203</f>
        <v>0</v>
      </c>
      <c r="D211">
        <v>0</v>
      </c>
      <c r="E211">
        <f>+$D207*E208*E203*$D203</f>
        <v>0</v>
      </c>
      <c r="F211">
        <f>+$D207*F208*F203*$D203</f>
        <v>0</v>
      </c>
      <c r="G211">
        <f>SUM(B211:F211)</f>
        <v>0</v>
      </c>
    </row>
    <row r="212" spans="1:7" x14ac:dyDescent="0.3">
      <c r="A212" t="str">
        <f>+E201</f>
        <v>Speler 2</v>
      </c>
      <c r="B212">
        <f>+$E207*B208*B203*$E203</f>
        <v>0</v>
      </c>
      <c r="C212">
        <f>+$E207*C208*C203*$E203</f>
        <v>0</v>
      </c>
      <c r="D212">
        <f>+$E207*D208*D203*$E203</f>
        <v>0</v>
      </c>
      <c r="E212">
        <v>0</v>
      </c>
      <c r="F212">
        <f>+$E207*F208*F203*$E203</f>
        <v>0</v>
      </c>
      <c r="G212">
        <f>SUM(B212:F212)</f>
        <v>0</v>
      </c>
    </row>
    <row r="213" spans="1:7" x14ac:dyDescent="0.3">
      <c r="A213" t="str">
        <f>+F201</f>
        <v>Speler 1</v>
      </c>
      <c r="B213">
        <f>$F207*B208*B203*$F203</f>
        <v>0</v>
      </c>
      <c r="C213">
        <f>$F207*C208*C203*$F203</f>
        <v>0</v>
      </c>
      <c r="D213">
        <f>$F207*D208*D203*$F203</f>
        <v>0</v>
      </c>
      <c r="E213">
        <f>$F207*E208*E203*$F203</f>
        <v>0</v>
      </c>
      <c r="F213">
        <v>0</v>
      </c>
      <c r="G213">
        <f>SUM(B213:F213)</f>
        <v>0</v>
      </c>
    </row>
    <row r="214" spans="1:7" x14ac:dyDescent="0.3">
      <c r="A214" t="s">
        <v>15</v>
      </c>
      <c r="B214">
        <f>SUM(B209:B213)</f>
        <v>0</v>
      </c>
      <c r="C214">
        <f>SUM(C209:C213)</f>
        <v>0</v>
      </c>
      <c r="D214">
        <f>SUM(D209:D213)</f>
        <v>0</v>
      </c>
      <c r="E214">
        <f>SUM(E209:E213)</f>
        <v>0</v>
      </c>
      <c r="F214">
        <f>SUM(F209:F213)</f>
        <v>0</v>
      </c>
      <c r="G214">
        <f>SUM(B214:F214)-SUM(G209:G213)</f>
        <v>0</v>
      </c>
    </row>
    <row r="215" spans="1:7" x14ac:dyDescent="0.3">
      <c r="A215" t="s">
        <v>17</v>
      </c>
      <c r="B215">
        <f>+B214-G209</f>
        <v>0</v>
      </c>
      <c r="C215">
        <f>+C214-G210</f>
        <v>0</v>
      </c>
      <c r="D215">
        <f>+D214-G211</f>
        <v>0</v>
      </c>
      <c r="E215">
        <f>+E214-G212</f>
        <v>0</v>
      </c>
      <c r="F215">
        <f>+F214-K213</f>
        <v>0</v>
      </c>
    </row>
    <row r="217" spans="1:7" x14ac:dyDescent="0.3">
      <c r="A217" t="s">
        <v>27</v>
      </c>
    </row>
    <row r="219" spans="1:7" x14ac:dyDescent="0.3">
      <c r="A219" t="s">
        <v>11</v>
      </c>
      <c r="B219" t="str">
        <f>+Scoreblad!$AD$26</f>
        <v>Speler 3</v>
      </c>
      <c r="C219" t="str">
        <f>+Scoreblad!$AE$26</f>
        <v>Speler 4</v>
      </c>
      <c r="D219" t="str">
        <f>+Scoreblad!$AF$26</f>
        <v>Speler 5</v>
      </c>
      <c r="E219" t="str">
        <f>+Scoreblad!$AG$26</f>
        <v>Speler 1</v>
      </c>
      <c r="F219" t="str">
        <f>+Scoreblad!$AH$26</f>
        <v>Speler 2</v>
      </c>
    </row>
    <row r="220" spans="1:7" x14ac:dyDescent="0.3">
      <c r="B220" t="str">
        <f>IF(Scoreblad!$M$8="Aan","Oost",IF(Scoreblad!$M$25="Remise",B202,IF(OR(OR(OR(B203*10+B207=20,C203*10+C207=20),D203*10+D207=20),E203*10+E207=20),B202,E202)))</f>
        <v>Oost</v>
      </c>
      <c r="C220" t="str">
        <f>IF(Scoreblad!$M$8="Aan","Zuid",IF(Scoreblad!$M$25="Remise",C202,IF(OR(OR(OR(C203*10+C207=20,D203*10+D207=20),E203*10+E207=20),B203*10+B207=20),C202,B202)))</f>
        <v>Zuid</v>
      </c>
      <c r="D220" t="str">
        <f>IF(Scoreblad!$M$8="Aan","West",IF(Scoreblad!$M$25="Remise",D202,IF(OR(OR(OR(D203*10+D207=20,E203*10+E207=20),B203*10+B207=20),C203*10+C207=20),D202,C202)))</f>
        <v>West</v>
      </c>
      <c r="E220" t="str">
        <f>IF(Scoreblad!$M$8="Aan","Noord",IF(Scoreblad!$M$25="Remise",E202,IF(OR(OR(OR(E203*10+E207=20,B203*10+B207=20),C203*10+C207=20),D203*10+D207=20),E202,D202)))</f>
        <v>Noord</v>
      </c>
      <c r="F220" t="s">
        <v>74</v>
      </c>
    </row>
    <row r="221" spans="1:7" x14ac:dyDescent="0.3">
      <c r="A221" t="s">
        <v>12</v>
      </c>
      <c r="B221">
        <f>IF(B220="Oost",2,1)</f>
        <v>2</v>
      </c>
      <c r="C221">
        <f>IF(C220="Oost",2,1)</f>
        <v>1</v>
      </c>
      <c r="D221">
        <f>IF(D220="Oost",2,1)</f>
        <v>1</v>
      </c>
      <c r="E221">
        <f>IF(E220="Oost",2,1)</f>
        <v>1</v>
      </c>
      <c r="F221">
        <v>0</v>
      </c>
    </row>
    <row r="222" spans="1:7" x14ac:dyDescent="0.3">
      <c r="A222" t="s">
        <v>79</v>
      </c>
      <c r="B222">
        <v>1</v>
      </c>
      <c r="C222">
        <v>2</v>
      </c>
      <c r="D222">
        <v>3</v>
      </c>
      <c r="E222">
        <v>4</v>
      </c>
      <c r="F222">
        <v>5</v>
      </c>
    </row>
    <row r="223" spans="1:7" x14ac:dyDescent="0.3">
      <c r="A223" t="s">
        <v>65</v>
      </c>
      <c r="B223">
        <f>IF(B221=2,$I$1,1)</f>
        <v>1</v>
      </c>
      <c r="C223">
        <f>IF(C221=2,$I$1,1)</f>
        <v>1</v>
      </c>
      <c r="D223">
        <f>IF(D221=2,$I$1,1)</f>
        <v>1</v>
      </c>
      <c r="E223">
        <f>IF(E221=2,$I$1,1)</f>
        <v>1</v>
      </c>
      <c r="F223">
        <f>IF(F221=2,$I$1,1)</f>
        <v>1</v>
      </c>
    </row>
    <row r="224" spans="1:7" x14ac:dyDescent="0.3">
      <c r="A224" t="s">
        <v>76</v>
      </c>
      <c r="B224">
        <v>1</v>
      </c>
      <c r="C224">
        <v>1</v>
      </c>
      <c r="D224">
        <v>1</v>
      </c>
      <c r="E224">
        <v>1</v>
      </c>
      <c r="F224">
        <v>0</v>
      </c>
    </row>
    <row r="225" spans="1:8" x14ac:dyDescent="0.3">
      <c r="A225" t="s">
        <v>13</v>
      </c>
      <c r="B225">
        <f>IF(B219=Scoreblad!$M$26,0,1)</f>
        <v>1</v>
      </c>
      <c r="C225">
        <f>IF(C219=Scoreblad!$M$26,0,1)</f>
        <v>1</v>
      </c>
      <c r="D225">
        <f>IF(D219=Scoreblad!$M$26,0,1)</f>
        <v>1</v>
      </c>
      <c r="E225">
        <f>IF(E219=Scoreblad!$M$26,0,1)</f>
        <v>1</v>
      </c>
      <c r="F225">
        <v>1</v>
      </c>
      <c r="H225" t="str">
        <f>+Scoreblad!$M$26</f>
        <v>Naam</v>
      </c>
    </row>
    <row r="226" spans="1:8" x14ac:dyDescent="0.3">
      <c r="A226" t="s">
        <v>14</v>
      </c>
      <c r="B226">
        <f>+Scoreblad!G$26/B223</f>
        <v>0</v>
      </c>
      <c r="C226">
        <f>+Scoreblad!I$26/C223</f>
        <v>0</v>
      </c>
      <c r="D226">
        <f>+Scoreblad!K$26/D223</f>
        <v>0</v>
      </c>
      <c r="E226">
        <f>+Scoreblad!C$26/E223</f>
        <v>0</v>
      </c>
      <c r="F226">
        <f>+Scoreblad!E$26/F223</f>
        <v>0</v>
      </c>
      <c r="G226" t="s">
        <v>16</v>
      </c>
    </row>
    <row r="227" spans="1:8" x14ac:dyDescent="0.3">
      <c r="A227" t="str">
        <f>+B219</f>
        <v>Speler 3</v>
      </c>
      <c r="B227">
        <v>0</v>
      </c>
      <c r="C227">
        <f>$B225*C226*C221*$B221</f>
        <v>0</v>
      </c>
      <c r="D227">
        <f>$B225*D226*D221*$B221</f>
        <v>0</v>
      </c>
      <c r="E227">
        <f>$B225*E226*E221*$B221</f>
        <v>0</v>
      </c>
      <c r="F227">
        <f>$B225*F226*F221*$B221</f>
        <v>0</v>
      </c>
      <c r="G227">
        <f>SUM(B227:F227)</f>
        <v>0</v>
      </c>
    </row>
    <row r="228" spans="1:8" x14ac:dyDescent="0.3">
      <c r="A228" t="str">
        <f>+C219</f>
        <v>Speler 4</v>
      </c>
      <c r="B228">
        <f>+$C225*B226*B221*$C221</f>
        <v>0</v>
      </c>
      <c r="C228">
        <v>0</v>
      </c>
      <c r="D228">
        <f>+$C225*D226*D221*$C221</f>
        <v>0</v>
      </c>
      <c r="E228">
        <f>+$C225*E226*E221*$C221</f>
        <v>0</v>
      </c>
      <c r="F228">
        <f>+$C225*F226*F221*$C221</f>
        <v>0</v>
      </c>
      <c r="G228">
        <f>SUM(B228:F228)</f>
        <v>0</v>
      </c>
    </row>
    <row r="229" spans="1:8" x14ac:dyDescent="0.3">
      <c r="A229" t="str">
        <f>+D219</f>
        <v>Speler 5</v>
      </c>
      <c r="B229">
        <f>+$D225*B226*B221*$D221</f>
        <v>0</v>
      </c>
      <c r="C229">
        <f>+$D225*C226*C221*$D221</f>
        <v>0</v>
      </c>
      <c r="D229">
        <v>0</v>
      </c>
      <c r="E229">
        <f>+$D225*E226*E221*$D221</f>
        <v>0</v>
      </c>
      <c r="F229">
        <f>+$D225*F226*F221*$D221</f>
        <v>0</v>
      </c>
      <c r="G229">
        <f>SUM(B229:F229)</f>
        <v>0</v>
      </c>
    </row>
    <row r="230" spans="1:8" x14ac:dyDescent="0.3">
      <c r="A230" t="str">
        <f>+E219</f>
        <v>Speler 1</v>
      </c>
      <c r="B230">
        <f>+$E225*B226*B221*$E221</f>
        <v>0</v>
      </c>
      <c r="C230">
        <f>+$E225*C226*C221*$E221</f>
        <v>0</v>
      </c>
      <c r="D230">
        <f>+$E225*D226*D221*$E221</f>
        <v>0</v>
      </c>
      <c r="E230">
        <v>0</v>
      </c>
      <c r="F230">
        <f>+$E225*F226*F221*$E221</f>
        <v>0</v>
      </c>
      <c r="G230">
        <f>SUM(B230:F230)</f>
        <v>0</v>
      </c>
    </row>
    <row r="231" spans="1:8" x14ac:dyDescent="0.3">
      <c r="A231" t="str">
        <f>+F219</f>
        <v>Speler 2</v>
      </c>
      <c r="B231">
        <f>$F225*B226*B221*$F221</f>
        <v>0</v>
      </c>
      <c r="C231">
        <f>$F225*C226*C221*$F221</f>
        <v>0</v>
      </c>
      <c r="D231">
        <f>$F225*D226*D221*$F221</f>
        <v>0</v>
      </c>
      <c r="E231">
        <f>$F225*E226*E221*$F221</f>
        <v>0</v>
      </c>
      <c r="F231">
        <v>0</v>
      </c>
      <c r="G231">
        <f>SUM(B231:F231)</f>
        <v>0</v>
      </c>
    </row>
    <row r="232" spans="1:8" x14ac:dyDescent="0.3">
      <c r="A232" t="s">
        <v>15</v>
      </c>
      <c r="B232">
        <f>SUM(B227:B231)</f>
        <v>0</v>
      </c>
      <c r="C232">
        <f>SUM(C227:C231)</f>
        <v>0</v>
      </c>
      <c r="D232">
        <f>SUM(D227:D231)</f>
        <v>0</v>
      </c>
      <c r="E232">
        <f>SUM(E227:E231)</f>
        <v>0</v>
      </c>
      <c r="F232">
        <f>SUM(F227:F231)</f>
        <v>0</v>
      </c>
      <c r="G232">
        <f>SUM(B232:F232)-SUM(G227:G231)</f>
        <v>0</v>
      </c>
    </row>
    <row r="233" spans="1:8" x14ac:dyDescent="0.3">
      <c r="A233" t="s">
        <v>17</v>
      </c>
      <c r="B233">
        <f>+B232-G227</f>
        <v>0</v>
      </c>
      <c r="C233">
        <f>+C232-G228</f>
        <v>0</v>
      </c>
      <c r="D233">
        <f>+D232-G229</f>
        <v>0</v>
      </c>
      <c r="E233">
        <f>+E232-G230</f>
        <v>0</v>
      </c>
      <c r="F233">
        <f>+F232-K231</f>
        <v>0</v>
      </c>
    </row>
    <row r="235" spans="1:8" x14ac:dyDescent="0.3">
      <c r="A235" t="s">
        <v>28</v>
      </c>
    </row>
    <row r="237" spans="1:8" x14ac:dyDescent="0.3">
      <c r="A237" t="s">
        <v>11</v>
      </c>
      <c r="B237" t="str">
        <f>+Scoreblad!$AD$27</f>
        <v>Speler 2</v>
      </c>
      <c r="C237" t="str">
        <f>+Scoreblad!$AE$27</f>
        <v>Speler 4</v>
      </c>
      <c r="D237" t="str">
        <f>+Scoreblad!$AF$27</f>
        <v>Speler 5</v>
      </c>
      <c r="E237" t="str">
        <f>+Scoreblad!$AG$27</f>
        <v>Speler 1</v>
      </c>
      <c r="F237" t="str">
        <f>+Scoreblad!$AH$27</f>
        <v>Speler 3</v>
      </c>
    </row>
    <row r="238" spans="1:8" x14ac:dyDescent="0.3">
      <c r="B238" t="str">
        <f>IF(Scoreblad!$M$8="Aan","Noord",IF(Scoreblad!$M$26="Remise",B220,IF(OR(OR(OR(B221*10+B225=20,C221*10+C225=20),D221*10+D225=20),E221*10+E225=20),B220,E220)))</f>
        <v>Noord</v>
      </c>
      <c r="C238" t="str">
        <f>IF(Scoreblad!$M$8="Aan","Oost",IF(Scoreblad!$M$26="Remise",C220,IF(OR(OR(OR(C221*10+C225=20,D221*10+D225=20),E221*10+E225=20),B221*10+B225=20),C220,B220)))</f>
        <v>Oost</v>
      </c>
      <c r="D238" t="str">
        <f>IF(Scoreblad!$M$8="Aan","Zuid",IF(Scoreblad!$M$26="Remise",D220,IF(OR(OR(OR(D221*10+D225=20,E221*10+E225=20),B221*10+B225=20),C221*10+C225=20),D220,C220)))</f>
        <v>Zuid</v>
      </c>
      <c r="E238" t="str">
        <f>IF(Scoreblad!$M$8="Aan","West",IF(Scoreblad!$M$26="Remise",E220,IF(OR(OR(OR(E221*10+E225=20,B221*10+B225=20),C221*10+C225=20),D221*10+D225=20),E220,D220)))</f>
        <v>West</v>
      </c>
      <c r="F238" t="s">
        <v>74</v>
      </c>
    </row>
    <row r="239" spans="1:8" x14ac:dyDescent="0.3">
      <c r="A239" t="s">
        <v>12</v>
      </c>
      <c r="B239">
        <f>IF(B238="Oost",2,1)</f>
        <v>1</v>
      </c>
      <c r="C239">
        <f>IF(C238="Oost",2,1)</f>
        <v>2</v>
      </c>
      <c r="D239">
        <f>IF(D238="Oost",2,1)</f>
        <v>1</v>
      </c>
      <c r="E239">
        <f>IF(E238="Oost",2,1)</f>
        <v>1</v>
      </c>
      <c r="F239">
        <v>0</v>
      </c>
    </row>
    <row r="240" spans="1:8" x14ac:dyDescent="0.3">
      <c r="A240" t="s">
        <v>79</v>
      </c>
      <c r="B240">
        <v>1</v>
      </c>
      <c r="C240">
        <v>2</v>
      </c>
      <c r="D240">
        <v>3</v>
      </c>
      <c r="E240">
        <v>4</v>
      </c>
      <c r="F240">
        <v>5</v>
      </c>
    </row>
    <row r="241" spans="1:8" x14ac:dyDescent="0.3">
      <c r="A241" t="s">
        <v>65</v>
      </c>
      <c r="B241">
        <f>IF(B239=2,$I$1,1)</f>
        <v>1</v>
      </c>
      <c r="C241">
        <f>IF(C239=2,$I$1,1)</f>
        <v>1</v>
      </c>
      <c r="D241">
        <f>IF(D239=2,$I$1,1)</f>
        <v>1</v>
      </c>
      <c r="E241">
        <f>IF(E239=2,$I$1,1)</f>
        <v>1</v>
      </c>
      <c r="F241">
        <f>IF(F239=2,$I$1,1)</f>
        <v>1</v>
      </c>
    </row>
    <row r="242" spans="1:8" x14ac:dyDescent="0.3">
      <c r="A242" t="s">
        <v>76</v>
      </c>
      <c r="B242">
        <v>1</v>
      </c>
      <c r="C242">
        <v>1</v>
      </c>
      <c r="D242">
        <v>1</v>
      </c>
      <c r="E242">
        <v>1</v>
      </c>
      <c r="F242">
        <v>0</v>
      </c>
    </row>
    <row r="243" spans="1:8" x14ac:dyDescent="0.3">
      <c r="A243" t="s">
        <v>13</v>
      </c>
      <c r="B243">
        <f>IF(B237=Scoreblad!$M$27,0,1)</f>
        <v>1</v>
      </c>
      <c r="C243">
        <f>IF(C237=Scoreblad!$M$27,0,1)</f>
        <v>1</v>
      </c>
      <c r="D243">
        <f>IF(D237=Scoreblad!$M$27,0,1)</f>
        <v>1</v>
      </c>
      <c r="E243">
        <f>IF(E237=Scoreblad!$M$27,0,1)</f>
        <v>1</v>
      </c>
      <c r="F243">
        <v>1</v>
      </c>
      <c r="H243" t="str">
        <f>+Scoreblad!$M$27</f>
        <v>Naam</v>
      </c>
    </row>
    <row r="244" spans="1:8" x14ac:dyDescent="0.3">
      <c r="A244" t="s">
        <v>14</v>
      </c>
      <c r="B244">
        <f>+Scoreblad!E$27/B241</f>
        <v>0</v>
      </c>
      <c r="C244">
        <f>+Scoreblad!I$27/C241</f>
        <v>0</v>
      </c>
      <c r="D244">
        <f>+Scoreblad!K$27/D241</f>
        <v>0</v>
      </c>
      <c r="E244">
        <f>+Scoreblad!C$27/E241</f>
        <v>0</v>
      </c>
      <c r="F244">
        <f>+Scoreblad!G$27/F241</f>
        <v>0</v>
      </c>
      <c r="G244" t="s">
        <v>16</v>
      </c>
    </row>
    <row r="245" spans="1:8" x14ac:dyDescent="0.3">
      <c r="A245" t="str">
        <f>+B237</f>
        <v>Speler 2</v>
      </c>
      <c r="B245">
        <v>0</v>
      </c>
      <c r="C245">
        <f>$B243*C244*C239*$B239</f>
        <v>0</v>
      </c>
      <c r="D245">
        <f>$B243*D244*D239*$B239</f>
        <v>0</v>
      </c>
      <c r="E245">
        <f>$B243*E244*E239*$B239</f>
        <v>0</v>
      </c>
      <c r="F245">
        <f>$B243*F244*F239*$B239</f>
        <v>0</v>
      </c>
      <c r="G245">
        <f>SUM(B245:F245)</f>
        <v>0</v>
      </c>
    </row>
    <row r="246" spans="1:8" x14ac:dyDescent="0.3">
      <c r="A246" t="str">
        <f>+C237</f>
        <v>Speler 4</v>
      </c>
      <c r="B246">
        <f>+$C243*B244*B239*$C239</f>
        <v>0</v>
      </c>
      <c r="C246">
        <v>0</v>
      </c>
      <c r="D246">
        <f>+$C243*D244*D239*$C239</f>
        <v>0</v>
      </c>
      <c r="E246">
        <f>+$C243*E244*E239*$C239</f>
        <v>0</v>
      </c>
      <c r="F246">
        <f>+$C243*F244*F239*$C239</f>
        <v>0</v>
      </c>
      <c r="G246">
        <f>SUM(B246:F246)</f>
        <v>0</v>
      </c>
    </row>
    <row r="247" spans="1:8" x14ac:dyDescent="0.3">
      <c r="A247" t="str">
        <f>+D237</f>
        <v>Speler 5</v>
      </c>
      <c r="B247">
        <f>+$D243*B244*B239*$D239</f>
        <v>0</v>
      </c>
      <c r="C247">
        <f>+$D243*C244*C239*$D239</f>
        <v>0</v>
      </c>
      <c r="D247">
        <v>0</v>
      </c>
      <c r="E247">
        <f>+$D243*E244*E239*$D239</f>
        <v>0</v>
      </c>
      <c r="F247">
        <f>+$D243*F244*F239*$D239</f>
        <v>0</v>
      </c>
      <c r="G247">
        <f>SUM(B247:F247)</f>
        <v>0</v>
      </c>
    </row>
    <row r="248" spans="1:8" x14ac:dyDescent="0.3">
      <c r="A248" t="str">
        <f>+E237</f>
        <v>Speler 1</v>
      </c>
      <c r="B248">
        <f>+$E243*B244*B239*$E239</f>
        <v>0</v>
      </c>
      <c r="C248">
        <f>+$E243*C244*C239*$E239</f>
        <v>0</v>
      </c>
      <c r="D248">
        <f>+$E243*D244*D239*$E239</f>
        <v>0</v>
      </c>
      <c r="E248">
        <v>0</v>
      </c>
      <c r="F248">
        <f>+$E243*F244*F239*$E239</f>
        <v>0</v>
      </c>
      <c r="G248">
        <f>SUM(B248:F248)</f>
        <v>0</v>
      </c>
    </row>
    <row r="249" spans="1:8" x14ac:dyDescent="0.3">
      <c r="A249" t="str">
        <f>+F237</f>
        <v>Speler 3</v>
      </c>
      <c r="B249">
        <f>$F243*B244*B239*$F239</f>
        <v>0</v>
      </c>
      <c r="C249">
        <f>$F243*C244*C239*$F239</f>
        <v>0</v>
      </c>
      <c r="D249">
        <f>$F243*D244*D239*$F239</f>
        <v>0</v>
      </c>
      <c r="E249">
        <f>$F243*E244*E239*$F239</f>
        <v>0</v>
      </c>
      <c r="F249">
        <v>0</v>
      </c>
      <c r="G249">
        <f>SUM(B249:F249)</f>
        <v>0</v>
      </c>
    </row>
    <row r="250" spans="1:8" x14ac:dyDescent="0.3">
      <c r="A250" t="s">
        <v>15</v>
      </c>
      <c r="B250">
        <f>SUM(B245:B249)</f>
        <v>0</v>
      </c>
      <c r="C250">
        <f>SUM(C245:C249)</f>
        <v>0</v>
      </c>
      <c r="D250">
        <f>SUM(D245:D249)</f>
        <v>0</v>
      </c>
      <c r="E250">
        <f>SUM(E245:E249)</f>
        <v>0</v>
      </c>
      <c r="F250">
        <f>SUM(F245:F249)</f>
        <v>0</v>
      </c>
      <c r="G250">
        <f>SUM(B250:F250)-SUM(G245:G249)</f>
        <v>0</v>
      </c>
    </row>
    <row r="251" spans="1:8" x14ac:dyDescent="0.3">
      <c r="A251" t="s">
        <v>17</v>
      </c>
      <c r="B251">
        <f>+B250-G245</f>
        <v>0</v>
      </c>
      <c r="C251">
        <f>+C250-G246</f>
        <v>0</v>
      </c>
      <c r="D251">
        <f>+D250-G247</f>
        <v>0</v>
      </c>
      <c r="E251">
        <f>+E250-G248</f>
        <v>0</v>
      </c>
      <c r="F251">
        <f>+F250-K249</f>
        <v>0</v>
      </c>
    </row>
    <row r="253" spans="1:8" x14ac:dyDescent="0.3">
      <c r="A253" t="s">
        <v>29</v>
      </c>
    </row>
    <row r="255" spans="1:8" x14ac:dyDescent="0.3">
      <c r="A255" t="s">
        <v>11</v>
      </c>
      <c r="B255" t="str">
        <f>+Scoreblad!$AD$28</f>
        <v>Speler 2</v>
      </c>
      <c r="C255" t="str">
        <f>+Scoreblad!$AE$28</f>
        <v>Speler 3</v>
      </c>
      <c r="D255" t="str">
        <f>+Scoreblad!$AF$28</f>
        <v>Speler 5</v>
      </c>
      <c r="E255" t="str">
        <f>+Scoreblad!$AG$28</f>
        <v>Speler 1</v>
      </c>
      <c r="F255" t="str">
        <f>+Scoreblad!$AH$28</f>
        <v>Speler 4</v>
      </c>
    </row>
    <row r="256" spans="1:8" x14ac:dyDescent="0.3">
      <c r="B256" t="str">
        <f>IF(Scoreblad!$M$8="Aan","West",IF(Scoreblad!$M$27="Remise",B238,IF(OR(OR(OR(B239*10+B243=20,C239*10+C243=20),D239*10+D243=20),E239*10+E243=20),B238,E238)))</f>
        <v>West</v>
      </c>
      <c r="C256" t="str">
        <f>IF(Scoreblad!$M$8="Aan","Noord",IF(Scoreblad!$M$27="Remise",C238,IF(OR(OR(OR(C239*10+C243=20,D239*10+D243=20),E239*10+E243=20),B239*10+B243=20),C238,B238)))</f>
        <v>Noord</v>
      </c>
      <c r="D256" t="str">
        <f>IF(Scoreblad!$M$8="Aan","Oost",IF(Scoreblad!$M$27="Remise",D238,IF(OR(OR(OR(D239*10+D243=20,E239*10+E243=20),B239*10+B243=20),C239*10+C243=20),D238,C238)))</f>
        <v>Oost</v>
      </c>
      <c r="E256" t="str">
        <f>IF(Scoreblad!$M$8="Aan","Zuid",IF(Scoreblad!$M$27="Remise",E238,IF(OR(OR(OR(E239*10+E243=20,B239*10+B243=20),C239*10+C243=20),D239*10+D243=20),E238,D238)))</f>
        <v>Zuid</v>
      </c>
      <c r="F256" t="s">
        <v>74</v>
      </c>
    </row>
    <row r="257" spans="1:8" x14ac:dyDescent="0.3">
      <c r="A257" t="s">
        <v>12</v>
      </c>
      <c r="B257">
        <f>IF(B256="Oost",2,1)</f>
        <v>1</v>
      </c>
      <c r="C257">
        <f>IF(C256="Oost",2,1)</f>
        <v>1</v>
      </c>
      <c r="D257">
        <f>IF(D256="Oost",2,1)</f>
        <v>2</v>
      </c>
      <c r="E257">
        <f>IF(E256="Oost",2,1)</f>
        <v>1</v>
      </c>
      <c r="F257">
        <v>0</v>
      </c>
    </row>
    <row r="258" spans="1:8" x14ac:dyDescent="0.3">
      <c r="A258" t="s">
        <v>79</v>
      </c>
      <c r="B258">
        <v>1</v>
      </c>
      <c r="C258">
        <v>2</v>
      </c>
      <c r="D258">
        <v>3</v>
      </c>
      <c r="E258">
        <v>4</v>
      </c>
      <c r="F258">
        <v>5</v>
      </c>
    </row>
    <row r="259" spans="1:8" x14ac:dyDescent="0.3">
      <c r="A259" t="s">
        <v>65</v>
      </c>
      <c r="B259">
        <f>IF(B257=2,$I$1,1)</f>
        <v>1</v>
      </c>
      <c r="C259">
        <f>IF(C257=2,$I$1,1)</f>
        <v>1</v>
      </c>
      <c r="D259">
        <f>IF(D257=2,$I$1,1)</f>
        <v>1</v>
      </c>
      <c r="E259">
        <f>IF(E257=2,$I$1,1)</f>
        <v>1</v>
      </c>
      <c r="F259">
        <f>IF(F257=2,$I$1,1)</f>
        <v>1</v>
      </c>
    </row>
    <row r="260" spans="1:8" x14ac:dyDescent="0.3">
      <c r="A260" t="s">
        <v>76</v>
      </c>
      <c r="B260">
        <v>1</v>
      </c>
      <c r="C260">
        <v>1</v>
      </c>
      <c r="D260">
        <v>1</v>
      </c>
      <c r="E260">
        <v>1</v>
      </c>
      <c r="F260">
        <v>0</v>
      </c>
    </row>
    <row r="261" spans="1:8" x14ac:dyDescent="0.3">
      <c r="A261" t="s">
        <v>13</v>
      </c>
      <c r="B261">
        <f>IF(B255=Scoreblad!$M$28,0,1)</f>
        <v>1</v>
      </c>
      <c r="C261">
        <f>IF(C255=Scoreblad!$M$28,0,1)</f>
        <v>1</v>
      </c>
      <c r="D261">
        <f>IF(D255=Scoreblad!$M$28,0,1)</f>
        <v>1</v>
      </c>
      <c r="E261">
        <f>IF(E255=Scoreblad!$M$28,0,1)</f>
        <v>1</v>
      </c>
      <c r="F261">
        <v>1</v>
      </c>
      <c r="H261" t="str">
        <f>+Scoreblad!$M$28</f>
        <v>Naam</v>
      </c>
    </row>
    <row r="262" spans="1:8" x14ac:dyDescent="0.3">
      <c r="A262" t="s">
        <v>14</v>
      </c>
      <c r="B262">
        <f>+Scoreblad!E$28/B259</f>
        <v>0</v>
      </c>
      <c r="C262">
        <f>+Scoreblad!G$28/C259</f>
        <v>0</v>
      </c>
      <c r="D262">
        <f>+Scoreblad!K$28/D259</f>
        <v>0</v>
      </c>
      <c r="E262">
        <f>+Scoreblad!C$28/E259</f>
        <v>0</v>
      </c>
      <c r="F262">
        <f>+Scoreblad!I$28/F259</f>
        <v>0</v>
      </c>
      <c r="G262" t="s">
        <v>16</v>
      </c>
    </row>
    <row r="263" spans="1:8" x14ac:dyDescent="0.3">
      <c r="A263" t="str">
        <f>+B255</f>
        <v>Speler 2</v>
      </c>
      <c r="B263">
        <v>0</v>
      </c>
      <c r="C263">
        <f>$B261*C262*C257*$B257</f>
        <v>0</v>
      </c>
      <c r="D263">
        <f>$B261*D262*D257*$B257</f>
        <v>0</v>
      </c>
      <c r="E263">
        <f>$B261*E262*E257*$B257</f>
        <v>0</v>
      </c>
      <c r="F263">
        <f>$B261*F262*F257*$B257</f>
        <v>0</v>
      </c>
      <c r="G263">
        <f>SUM(B263:F263)</f>
        <v>0</v>
      </c>
    </row>
    <row r="264" spans="1:8" x14ac:dyDescent="0.3">
      <c r="A264" t="str">
        <f>+C255</f>
        <v>Speler 3</v>
      </c>
      <c r="B264">
        <f>+$C261*B262*B257*$C257</f>
        <v>0</v>
      </c>
      <c r="C264">
        <v>0</v>
      </c>
      <c r="D264">
        <f>+$C261*D262*D257*$C257</f>
        <v>0</v>
      </c>
      <c r="E264">
        <f>+$C261*E262*E257*$C257</f>
        <v>0</v>
      </c>
      <c r="F264">
        <f>+$C261*F262*F257*$C257</f>
        <v>0</v>
      </c>
      <c r="G264">
        <f>SUM(B264:F264)</f>
        <v>0</v>
      </c>
    </row>
    <row r="265" spans="1:8" x14ac:dyDescent="0.3">
      <c r="A265" t="str">
        <f>+D255</f>
        <v>Speler 5</v>
      </c>
      <c r="B265">
        <f>+$D261*B262*B257*$D257</f>
        <v>0</v>
      </c>
      <c r="C265">
        <f>+$D261*C262*C257*$D257</f>
        <v>0</v>
      </c>
      <c r="D265">
        <v>0</v>
      </c>
      <c r="E265">
        <f>+$D261*E262*E257*$D257</f>
        <v>0</v>
      </c>
      <c r="F265">
        <f>+$D261*F262*F257*$D257</f>
        <v>0</v>
      </c>
      <c r="G265">
        <f>SUM(B265:F265)</f>
        <v>0</v>
      </c>
    </row>
    <row r="266" spans="1:8" x14ac:dyDescent="0.3">
      <c r="A266" t="str">
        <f>+E255</f>
        <v>Speler 1</v>
      </c>
      <c r="B266">
        <f>+$E261*B262*B257*$E257</f>
        <v>0</v>
      </c>
      <c r="C266">
        <f>+$E261*C262*C257*$E257</f>
        <v>0</v>
      </c>
      <c r="D266">
        <f>+$E261*D262*D257*$E257</f>
        <v>0</v>
      </c>
      <c r="E266">
        <v>0</v>
      </c>
      <c r="F266">
        <f>+$E261*F262*F257*$E257</f>
        <v>0</v>
      </c>
      <c r="G266">
        <f>SUM(B266:F266)</f>
        <v>0</v>
      </c>
    </row>
    <row r="267" spans="1:8" x14ac:dyDescent="0.3">
      <c r="A267" t="str">
        <f>+F255</f>
        <v>Speler 4</v>
      </c>
      <c r="B267">
        <f>$F261*B262*B257*$F257</f>
        <v>0</v>
      </c>
      <c r="C267">
        <f>$F261*C262*C257*$F257</f>
        <v>0</v>
      </c>
      <c r="D267">
        <f>$F261*D262*D257*$F257</f>
        <v>0</v>
      </c>
      <c r="E267">
        <f>$F261*E262*E257*$F257</f>
        <v>0</v>
      </c>
      <c r="F267">
        <v>0</v>
      </c>
      <c r="G267">
        <f>SUM(B267:F267)</f>
        <v>0</v>
      </c>
    </row>
    <row r="268" spans="1:8" x14ac:dyDescent="0.3">
      <c r="A268" t="s">
        <v>15</v>
      </c>
      <c r="B268">
        <f>SUM(B263:B267)</f>
        <v>0</v>
      </c>
      <c r="C268">
        <f>SUM(C263:C267)</f>
        <v>0</v>
      </c>
      <c r="D268">
        <f>SUM(D263:D267)</f>
        <v>0</v>
      </c>
      <c r="E268">
        <f>SUM(E263:E267)</f>
        <v>0</v>
      </c>
      <c r="F268">
        <f>SUM(F263:F267)</f>
        <v>0</v>
      </c>
      <c r="G268">
        <f>SUM(B268:F268)-SUM(G263:G267)</f>
        <v>0</v>
      </c>
    </row>
    <row r="269" spans="1:8" x14ac:dyDescent="0.3">
      <c r="A269" t="s">
        <v>17</v>
      </c>
      <c r="B269">
        <f>+B268-G263</f>
        <v>0</v>
      </c>
      <c r="C269">
        <f>+C268-G264</f>
        <v>0</v>
      </c>
      <c r="D269">
        <f>+D268-G265</f>
        <v>0</v>
      </c>
      <c r="E269">
        <f>+E268-G266</f>
        <v>0</v>
      </c>
      <c r="F269">
        <f>+F268-K267</f>
        <v>0</v>
      </c>
    </row>
    <row r="271" spans="1:8" x14ac:dyDescent="0.3">
      <c r="A271" t="s">
        <v>30</v>
      </c>
    </row>
    <row r="273" spans="1:8" x14ac:dyDescent="0.3">
      <c r="A273" t="s">
        <v>11</v>
      </c>
      <c r="B273" t="str">
        <f>+Scoreblad!$AD$29</f>
        <v>Speler 2</v>
      </c>
      <c r="C273" t="str">
        <f>+Scoreblad!$AE$29</f>
        <v>Speler 3</v>
      </c>
      <c r="D273" t="str">
        <f>+Scoreblad!$AF$29</f>
        <v>Speler 4</v>
      </c>
      <c r="E273" t="str">
        <f>+Scoreblad!$AG$29</f>
        <v>Speler 1</v>
      </c>
      <c r="F273" t="str">
        <f>+Scoreblad!$AH$29</f>
        <v>Speler 5</v>
      </c>
    </row>
    <row r="274" spans="1:8" x14ac:dyDescent="0.3">
      <c r="B274" t="str">
        <f>IF(Scoreblad!$M$8="Aan","Zuid",IF(Scoreblad!$M$28="Remise",B256,IF(OR(OR(OR(B257*10+B261=20,C257*10+C261=20),D257*10+D261=20),E257*10+E261=20),B256,E256)))</f>
        <v>Zuid</v>
      </c>
      <c r="C274" t="str">
        <f>IF(Scoreblad!$M$8="Aan","West",IF(Scoreblad!$M$28="Remise",C256,IF(OR(OR(OR(C257*10+C261=20,D257*10+D261=20),E257*10+E261=20),B257*10+B261=20),C256,B256)))</f>
        <v>West</v>
      </c>
      <c r="D274" t="str">
        <f>IF(Scoreblad!$M$8="Aan","Noord",IF(Scoreblad!$M$28="Remise",D256,IF(OR(OR(OR(D257*10+D261=20,E257*10+E261=20),B257*10+B261=20),C257*10+C261=20),D256,C256)))</f>
        <v>Noord</v>
      </c>
      <c r="E274" t="str">
        <f>IF(Scoreblad!$M$8="Aan","Oost",IF(Scoreblad!$M$28="Remise",E256,IF(OR(OR(OR(E257*10+E261=20,B257*10+B261=20),C257*10+C261=20),D257*10+D261=20),E256,D256)))</f>
        <v>Oost</v>
      </c>
      <c r="F274" t="s">
        <v>74</v>
      </c>
    </row>
    <row r="275" spans="1:8" x14ac:dyDescent="0.3">
      <c r="A275" t="s">
        <v>12</v>
      </c>
      <c r="B275">
        <f>IF(B274="Oost",2,1)</f>
        <v>1</v>
      </c>
      <c r="C275">
        <f>IF(C274="Oost",2,1)</f>
        <v>1</v>
      </c>
      <c r="D275">
        <f>IF(D274="Oost",2,1)</f>
        <v>1</v>
      </c>
      <c r="E275">
        <f>IF(E274="Oost",2,1)</f>
        <v>2</v>
      </c>
      <c r="F275">
        <v>0</v>
      </c>
    </row>
    <row r="276" spans="1:8" x14ac:dyDescent="0.3">
      <c r="A276" t="s">
        <v>79</v>
      </c>
      <c r="B276">
        <v>1</v>
      </c>
      <c r="C276">
        <v>2</v>
      </c>
      <c r="D276">
        <v>3</v>
      </c>
      <c r="E276">
        <v>4</v>
      </c>
      <c r="F276">
        <v>5</v>
      </c>
    </row>
    <row r="277" spans="1:8" x14ac:dyDescent="0.3">
      <c r="A277" t="s">
        <v>65</v>
      </c>
      <c r="B277">
        <f>IF(B275=2,$I$1,1)</f>
        <v>1</v>
      </c>
      <c r="C277">
        <f>IF(C275=2,$I$1,1)</f>
        <v>1</v>
      </c>
      <c r="D277">
        <f>IF(D275=2,$I$1,1)</f>
        <v>1</v>
      </c>
      <c r="E277">
        <f>IF(E275=2,$I$1,1)</f>
        <v>1</v>
      </c>
      <c r="F277">
        <f>IF(F275=2,$I$1,1)</f>
        <v>1</v>
      </c>
    </row>
    <row r="278" spans="1:8" x14ac:dyDescent="0.3">
      <c r="A278" t="s">
        <v>76</v>
      </c>
      <c r="B278">
        <v>1</v>
      </c>
      <c r="C278">
        <v>1</v>
      </c>
      <c r="D278">
        <v>1</v>
      </c>
      <c r="E278">
        <v>1</v>
      </c>
      <c r="F278">
        <v>0</v>
      </c>
    </row>
    <row r="279" spans="1:8" x14ac:dyDescent="0.3">
      <c r="A279" t="s">
        <v>13</v>
      </c>
      <c r="B279">
        <f>IF(B273=Scoreblad!$M$29,0,1)</f>
        <v>1</v>
      </c>
      <c r="C279">
        <f>IF(C273=Scoreblad!$M$29,0,1)</f>
        <v>1</v>
      </c>
      <c r="D279">
        <f>IF(D273=Scoreblad!$M$29,0,1)</f>
        <v>1</v>
      </c>
      <c r="E279">
        <f>IF(E273=Scoreblad!$M$29,0,1)</f>
        <v>1</v>
      </c>
      <c r="F279">
        <v>1</v>
      </c>
      <c r="H279" t="str">
        <f>+Scoreblad!$M$29</f>
        <v>Naam</v>
      </c>
    </row>
    <row r="280" spans="1:8" x14ac:dyDescent="0.3">
      <c r="A280" t="s">
        <v>14</v>
      </c>
      <c r="B280">
        <f>+Scoreblad!E$29/B277</f>
        <v>0</v>
      </c>
      <c r="C280">
        <f>+Scoreblad!G$29/C277</f>
        <v>0</v>
      </c>
      <c r="D280">
        <f>+Scoreblad!I$29/D277</f>
        <v>0</v>
      </c>
      <c r="E280">
        <f>+Scoreblad!C$29/E277</f>
        <v>0</v>
      </c>
      <c r="F280">
        <f>+Scoreblad!K$29/F277</f>
        <v>0</v>
      </c>
      <c r="G280" t="s">
        <v>16</v>
      </c>
    </row>
    <row r="281" spans="1:8" x14ac:dyDescent="0.3">
      <c r="A281" t="str">
        <f>+B273</f>
        <v>Speler 2</v>
      </c>
      <c r="B281">
        <v>0</v>
      </c>
      <c r="C281">
        <f>$B279*C280*C275*$B275</f>
        <v>0</v>
      </c>
      <c r="D281">
        <f>$B279*D280*D275*$B275</f>
        <v>0</v>
      </c>
      <c r="E281">
        <f>$B279*E280*E275*$B275</f>
        <v>0</v>
      </c>
      <c r="F281">
        <f>$B279*F280*F275*$B275</f>
        <v>0</v>
      </c>
      <c r="G281">
        <f>SUM(B281:F281)</f>
        <v>0</v>
      </c>
    </row>
    <row r="282" spans="1:8" x14ac:dyDescent="0.3">
      <c r="A282" t="str">
        <f>+C273</f>
        <v>Speler 3</v>
      </c>
      <c r="B282">
        <f>+$C279*B280*B275*$C275</f>
        <v>0</v>
      </c>
      <c r="C282">
        <v>0</v>
      </c>
      <c r="D282">
        <f>+$C279*D280*D275*$C275</f>
        <v>0</v>
      </c>
      <c r="E282">
        <f>+$C279*E280*E275*$C275</f>
        <v>0</v>
      </c>
      <c r="F282">
        <f>+$C279*F280*F275*$C275</f>
        <v>0</v>
      </c>
      <c r="G282">
        <f>SUM(B282:F282)</f>
        <v>0</v>
      </c>
    </row>
    <row r="283" spans="1:8" x14ac:dyDescent="0.3">
      <c r="A283" t="str">
        <f>+D273</f>
        <v>Speler 4</v>
      </c>
      <c r="B283">
        <f>+$D279*B280*B275*$D275</f>
        <v>0</v>
      </c>
      <c r="C283">
        <f>+$D279*C280*C275*$D275</f>
        <v>0</v>
      </c>
      <c r="D283">
        <v>0</v>
      </c>
      <c r="E283">
        <f>+$D279*E280*E275*$D275</f>
        <v>0</v>
      </c>
      <c r="F283">
        <f>+$D279*F280*F275*$D275</f>
        <v>0</v>
      </c>
      <c r="G283">
        <f>SUM(B283:F283)</f>
        <v>0</v>
      </c>
    </row>
    <row r="284" spans="1:8" x14ac:dyDescent="0.3">
      <c r="A284" t="str">
        <f>+E273</f>
        <v>Speler 1</v>
      </c>
      <c r="B284">
        <f>+$E279*B280*B275*$E275</f>
        <v>0</v>
      </c>
      <c r="C284">
        <f>+$E279*C280*C275*$E275</f>
        <v>0</v>
      </c>
      <c r="D284">
        <f>+$E279*D280*D275*$E275</f>
        <v>0</v>
      </c>
      <c r="E284">
        <v>0</v>
      </c>
      <c r="F284">
        <f>+$E279*F280*F275*$E275</f>
        <v>0</v>
      </c>
      <c r="G284">
        <f>SUM(B284:F284)</f>
        <v>0</v>
      </c>
    </row>
    <row r="285" spans="1:8" x14ac:dyDescent="0.3">
      <c r="A285" t="str">
        <f>+F273</f>
        <v>Speler 5</v>
      </c>
      <c r="B285">
        <f>$F279*B280*B275*$F275</f>
        <v>0</v>
      </c>
      <c r="C285">
        <f>$F279*C280*C275*$F275</f>
        <v>0</v>
      </c>
      <c r="D285">
        <f>$F279*D280*D275*$F275</f>
        <v>0</v>
      </c>
      <c r="E285">
        <f>$F279*E280*E275*$F275</f>
        <v>0</v>
      </c>
      <c r="F285">
        <v>0</v>
      </c>
      <c r="G285">
        <f>SUM(B285:F285)</f>
        <v>0</v>
      </c>
    </row>
    <row r="286" spans="1:8" x14ac:dyDescent="0.3">
      <c r="A286" t="s">
        <v>15</v>
      </c>
      <c r="B286">
        <f>SUM(B281:B285)</f>
        <v>0</v>
      </c>
      <c r="C286">
        <f>SUM(C281:C285)</f>
        <v>0</v>
      </c>
      <c r="D286">
        <f>SUM(D281:D285)</f>
        <v>0</v>
      </c>
      <c r="E286">
        <f>SUM(E281:E285)</f>
        <v>0</v>
      </c>
      <c r="F286">
        <f>SUM(F281:F285)</f>
        <v>0</v>
      </c>
      <c r="G286">
        <f>SUM(B286:F286)-SUM(G281:G285)</f>
        <v>0</v>
      </c>
    </row>
    <row r="287" spans="1:8" x14ac:dyDescent="0.3">
      <c r="A287" t="s">
        <v>17</v>
      </c>
      <c r="B287">
        <f>+B286-G281</f>
        <v>0</v>
      </c>
      <c r="C287">
        <f>+C286-G282</f>
        <v>0</v>
      </c>
      <c r="D287">
        <f>+D286-G283</f>
        <v>0</v>
      </c>
      <c r="E287">
        <f>+E286-G284</f>
        <v>0</v>
      </c>
      <c r="F287">
        <f>+F286-K285</f>
        <v>0</v>
      </c>
    </row>
    <row r="289" spans="1:8" x14ac:dyDescent="0.3">
      <c r="A289" t="s">
        <v>31</v>
      </c>
    </row>
    <row r="291" spans="1:8" x14ac:dyDescent="0.3">
      <c r="A291" t="s">
        <v>11</v>
      </c>
      <c r="B291" t="str">
        <f>+Scoreblad!$AD$30</f>
        <v>Speler 2</v>
      </c>
      <c r="C291" t="str">
        <f>+Scoreblad!$AE$30</f>
        <v>Speler 3</v>
      </c>
      <c r="D291" t="str">
        <f>+Scoreblad!$AF$30</f>
        <v>Speler 4</v>
      </c>
      <c r="E291" t="str">
        <f>+Scoreblad!$AG$30</f>
        <v>Speler 5</v>
      </c>
      <c r="F291" t="str">
        <f>+Scoreblad!$AH$30</f>
        <v>Speler 1</v>
      </c>
    </row>
    <row r="292" spans="1:8" x14ac:dyDescent="0.3">
      <c r="B292" t="str">
        <f>IF(Scoreblad!$M$8="Aan","Oost",IF(Scoreblad!$M$29="Remise",B274,IF(OR(OR(OR(B275*10+B279=20,C275*10+C279=20),D275*10+D279=20),E275*10+E279=20),B274,E274)))</f>
        <v>Oost</v>
      </c>
      <c r="C292" t="str">
        <f>IF(Scoreblad!$M$8="Aan","Zuid",IF(Scoreblad!$M$29="Remise",C274,IF(OR(OR(OR(C275*10+C279=20,D275*10+D279=20),E275*10+E279=20),B275*10+B279=20),C274,B274)))</f>
        <v>Zuid</v>
      </c>
      <c r="D292" t="str">
        <f>IF(Scoreblad!$M$8="Aan","West",IF(Scoreblad!$M$29="Remise",D274,IF(OR(OR(OR(D275*10+D279=20,E275*10+E279=20),B275*10+B279=20),C275*10+C279=20),D274,C274)))</f>
        <v>West</v>
      </c>
      <c r="E292" t="str">
        <f>IF(Scoreblad!$M$8="Aan","Noord",IF(Scoreblad!$M$29="Remise",E274,IF(OR(OR(OR(E275*10+E279=20,B275*10+B279=20),C275*10+C279=20),D275*10+D279=20),E274,D274)))</f>
        <v>Noord</v>
      </c>
      <c r="F292" t="s">
        <v>74</v>
      </c>
    </row>
    <row r="293" spans="1:8" x14ac:dyDescent="0.3">
      <c r="A293" t="s">
        <v>12</v>
      </c>
      <c r="B293">
        <f>IF(B292="Oost",2,1)</f>
        <v>2</v>
      </c>
      <c r="C293">
        <f>IF(C292="Oost",2,1)</f>
        <v>1</v>
      </c>
      <c r="D293">
        <f>IF(D292="Oost",2,1)</f>
        <v>1</v>
      </c>
      <c r="E293">
        <f>IF(E292="Oost",2,1)</f>
        <v>1</v>
      </c>
      <c r="F293">
        <v>0</v>
      </c>
    </row>
    <row r="294" spans="1:8" x14ac:dyDescent="0.3">
      <c r="A294" t="s">
        <v>79</v>
      </c>
      <c r="B294">
        <v>1</v>
      </c>
      <c r="C294">
        <v>2</v>
      </c>
      <c r="D294">
        <v>3</v>
      </c>
      <c r="E294">
        <v>4</v>
      </c>
      <c r="F294">
        <v>5</v>
      </c>
    </row>
    <row r="295" spans="1:8" x14ac:dyDescent="0.3">
      <c r="A295" t="s">
        <v>65</v>
      </c>
      <c r="B295">
        <f>IF(B293=2,$I$1,1)</f>
        <v>1</v>
      </c>
      <c r="C295">
        <f>IF(C293=2,$I$1,1)</f>
        <v>1</v>
      </c>
      <c r="D295">
        <f>IF(D293=2,$I$1,1)</f>
        <v>1</v>
      </c>
      <c r="E295">
        <f>IF(E293=2,$I$1,1)</f>
        <v>1</v>
      </c>
      <c r="F295">
        <f>IF(F293=2,$I$1,1)</f>
        <v>1</v>
      </c>
    </row>
    <row r="296" spans="1:8" x14ac:dyDescent="0.3">
      <c r="A296" t="s">
        <v>76</v>
      </c>
      <c r="B296">
        <v>1</v>
      </c>
      <c r="C296">
        <v>1</v>
      </c>
      <c r="D296">
        <v>1</v>
      </c>
      <c r="E296">
        <v>1</v>
      </c>
      <c r="F296">
        <v>0</v>
      </c>
    </row>
    <row r="297" spans="1:8" x14ac:dyDescent="0.3">
      <c r="A297" t="s">
        <v>13</v>
      </c>
      <c r="B297">
        <f>IF(B291=Scoreblad!$M$30,0,1)</f>
        <v>1</v>
      </c>
      <c r="C297">
        <f>IF(C291=Scoreblad!$M$30,0,1)</f>
        <v>1</v>
      </c>
      <c r="D297">
        <f>IF(D291=Scoreblad!$M$30,0,1)</f>
        <v>1</v>
      </c>
      <c r="E297">
        <f>IF(E291=Scoreblad!$M$30,0,1)</f>
        <v>1</v>
      </c>
      <c r="F297">
        <v>1</v>
      </c>
      <c r="H297" t="str">
        <f>+Scoreblad!$M$30</f>
        <v>Naam</v>
      </c>
    </row>
    <row r="298" spans="1:8" x14ac:dyDescent="0.3">
      <c r="A298" t="s">
        <v>14</v>
      </c>
      <c r="B298">
        <f>+Scoreblad!E$30/B295</f>
        <v>0</v>
      </c>
      <c r="C298">
        <f>+Scoreblad!G$30/C295</f>
        <v>0</v>
      </c>
      <c r="D298">
        <f>+Scoreblad!I$30/D295</f>
        <v>0</v>
      </c>
      <c r="E298">
        <f>+Scoreblad!K$30/E295</f>
        <v>0</v>
      </c>
      <c r="F298">
        <f>+Scoreblad!C$30/F295</f>
        <v>0</v>
      </c>
      <c r="G298" t="s">
        <v>16</v>
      </c>
    </row>
    <row r="299" spans="1:8" x14ac:dyDescent="0.3">
      <c r="A299" t="str">
        <f>+B291</f>
        <v>Speler 2</v>
      </c>
      <c r="B299">
        <v>0</v>
      </c>
      <c r="C299">
        <f>$B297*C298*C293*$B293</f>
        <v>0</v>
      </c>
      <c r="D299">
        <f>$B297*D298*D293*$B293</f>
        <v>0</v>
      </c>
      <c r="E299">
        <f>$B297*E298*E293*$B293</f>
        <v>0</v>
      </c>
      <c r="F299">
        <f>$B297*F298*F293*$B293</f>
        <v>0</v>
      </c>
      <c r="G299">
        <f>SUM(B299:F299)</f>
        <v>0</v>
      </c>
    </row>
    <row r="300" spans="1:8" x14ac:dyDescent="0.3">
      <c r="A300" t="str">
        <f>+C291</f>
        <v>Speler 3</v>
      </c>
      <c r="B300">
        <f>+$C297*B298*B293*$C293</f>
        <v>0</v>
      </c>
      <c r="C300">
        <v>0</v>
      </c>
      <c r="D300">
        <f>+$C297*D298*D293*$C293</f>
        <v>0</v>
      </c>
      <c r="E300">
        <f>+$C297*E298*E293*$C293</f>
        <v>0</v>
      </c>
      <c r="F300">
        <f>+$C297*F298*F293*$C293</f>
        <v>0</v>
      </c>
      <c r="G300">
        <f>SUM(B300:F300)</f>
        <v>0</v>
      </c>
    </row>
    <row r="301" spans="1:8" x14ac:dyDescent="0.3">
      <c r="A301" t="str">
        <f>+D291</f>
        <v>Speler 4</v>
      </c>
      <c r="B301">
        <f>+$D297*B298*B293*$D293</f>
        <v>0</v>
      </c>
      <c r="C301">
        <f>+$D297*C298*C293*$D293</f>
        <v>0</v>
      </c>
      <c r="D301">
        <v>0</v>
      </c>
      <c r="E301">
        <f>+$D297*E298*E293*$D293</f>
        <v>0</v>
      </c>
      <c r="F301">
        <f>+$D297*F298*F293*$D293</f>
        <v>0</v>
      </c>
      <c r="G301">
        <f>SUM(B301:F301)</f>
        <v>0</v>
      </c>
    </row>
    <row r="302" spans="1:8" x14ac:dyDescent="0.3">
      <c r="A302" t="str">
        <f>+E291</f>
        <v>Speler 5</v>
      </c>
      <c r="B302">
        <f>+$E297*B298*B293*$E293</f>
        <v>0</v>
      </c>
      <c r="C302">
        <f>+$E297*C298*C293*$E293</f>
        <v>0</v>
      </c>
      <c r="D302">
        <f>+$E297*D298*D293*$E293</f>
        <v>0</v>
      </c>
      <c r="E302">
        <v>0</v>
      </c>
      <c r="F302">
        <f>+$E297*F298*F293*$E293</f>
        <v>0</v>
      </c>
      <c r="G302">
        <f>SUM(B302:F302)</f>
        <v>0</v>
      </c>
    </row>
    <row r="303" spans="1:8" x14ac:dyDescent="0.3">
      <c r="A303" t="str">
        <f>+F291</f>
        <v>Speler 1</v>
      </c>
      <c r="B303">
        <f>$F297*B298*B293*$F293</f>
        <v>0</v>
      </c>
      <c r="C303">
        <f>$F297*C298*C293*$F293</f>
        <v>0</v>
      </c>
      <c r="D303">
        <f>$F297*D298*D293*$F293</f>
        <v>0</v>
      </c>
      <c r="E303">
        <f>$F297*E298*E293*$F293</f>
        <v>0</v>
      </c>
      <c r="F303">
        <v>0</v>
      </c>
      <c r="G303">
        <f>SUM(B303:F303)</f>
        <v>0</v>
      </c>
    </row>
    <row r="304" spans="1:8" x14ac:dyDescent="0.3">
      <c r="A304" t="s">
        <v>15</v>
      </c>
      <c r="B304">
        <f>SUM(B299:B303)</f>
        <v>0</v>
      </c>
      <c r="C304">
        <f>SUM(C299:C303)</f>
        <v>0</v>
      </c>
      <c r="D304">
        <f>SUM(D299:D303)</f>
        <v>0</v>
      </c>
      <c r="E304">
        <f>SUM(E299:E303)</f>
        <v>0</v>
      </c>
      <c r="F304">
        <f>SUM(F299:F303)</f>
        <v>0</v>
      </c>
      <c r="G304">
        <f>SUM(B304:F304)-SUM(G299:G303)</f>
        <v>0</v>
      </c>
    </row>
    <row r="305" spans="1:8" x14ac:dyDescent="0.3">
      <c r="A305" t="s">
        <v>17</v>
      </c>
      <c r="B305">
        <f>+B304-G299</f>
        <v>0</v>
      </c>
      <c r="C305">
        <f>+C304-G300</f>
        <v>0</v>
      </c>
      <c r="D305">
        <f>+D304-G301</f>
        <v>0</v>
      </c>
      <c r="E305">
        <f>+E304-G302</f>
        <v>0</v>
      </c>
      <c r="F305">
        <f>+F304-K303</f>
        <v>0</v>
      </c>
    </row>
    <row r="307" spans="1:8" x14ac:dyDescent="0.3">
      <c r="A307" t="s">
        <v>32</v>
      </c>
    </row>
    <row r="309" spans="1:8" x14ac:dyDescent="0.3">
      <c r="A309" t="s">
        <v>11</v>
      </c>
      <c r="B309" t="str">
        <f>+Scoreblad!$AD$31</f>
        <v>Speler 1</v>
      </c>
      <c r="C309" t="str">
        <f>+Scoreblad!$AE$31</f>
        <v>Speler 3</v>
      </c>
      <c r="D309" t="str">
        <f>+Scoreblad!$AF$31</f>
        <v>Speler 4</v>
      </c>
      <c r="E309" t="str">
        <f>+Scoreblad!$AG$31</f>
        <v>Speler 5</v>
      </c>
      <c r="F309" t="str">
        <f>+Scoreblad!$AH$31</f>
        <v>Speler 2</v>
      </c>
    </row>
    <row r="310" spans="1:8" x14ac:dyDescent="0.3">
      <c r="B310" t="str">
        <f>IF(Scoreblad!$M$8="Aan","Noord",IF(Scoreblad!$M$30="Remise",B292,IF(OR(OR(OR(B293*10+B297=20,C293*10+C297=20),D293*10+D297=20),E293*10+E297=20),B292,E292)))</f>
        <v>Noord</v>
      </c>
      <c r="C310" t="str">
        <f>IF(Scoreblad!$M$8="Aan","Oost",IF(Scoreblad!$M$30="Remise",C292,IF(OR(OR(OR(C293*10+C297=20,D293*10+D297=20),E293*10+E297=20),B293*10+B297=20),C292,B292)))</f>
        <v>Oost</v>
      </c>
      <c r="D310" t="str">
        <f>IF(Scoreblad!$M$8="Aan","Zuid",IF(Scoreblad!$M$30="Remise",D292,IF(OR(OR(OR(D293*10+D297=20,E293*10+E297=20),B293*10+B297=20),C293*10+C297=20),D292,C292)))</f>
        <v>Zuid</v>
      </c>
      <c r="E310" t="str">
        <f>IF(Scoreblad!$M$8="Aan","West",IF(Scoreblad!$M$30="Remise",E292,IF(OR(OR(OR(E293*10+E297=20,B293*10+B297=20),C293*10+C297=20),D293*10+D297=20),E292,D292)))</f>
        <v>West</v>
      </c>
      <c r="F310" t="s">
        <v>74</v>
      </c>
    </row>
    <row r="311" spans="1:8" x14ac:dyDescent="0.3">
      <c r="A311" t="s">
        <v>12</v>
      </c>
      <c r="B311">
        <f>IF(B310="Oost",2,1)</f>
        <v>1</v>
      </c>
      <c r="C311">
        <f>IF(C310="Oost",2,1)</f>
        <v>2</v>
      </c>
      <c r="D311">
        <f>IF(D310="Oost",2,1)</f>
        <v>1</v>
      </c>
      <c r="E311">
        <f>IF(E310="Oost",2,1)</f>
        <v>1</v>
      </c>
      <c r="F311">
        <v>0</v>
      </c>
    </row>
    <row r="312" spans="1:8" x14ac:dyDescent="0.3">
      <c r="A312" t="s">
        <v>79</v>
      </c>
      <c r="B312">
        <v>1</v>
      </c>
      <c r="C312">
        <v>2</v>
      </c>
      <c r="D312">
        <v>3</v>
      </c>
      <c r="E312">
        <v>4</v>
      </c>
      <c r="F312">
        <v>5</v>
      </c>
    </row>
    <row r="313" spans="1:8" x14ac:dyDescent="0.3">
      <c r="A313" t="s">
        <v>65</v>
      </c>
      <c r="B313">
        <f>IF(B311=2,$I$1,1)</f>
        <v>1</v>
      </c>
      <c r="C313">
        <f>IF(C311=2,$I$1,1)</f>
        <v>1</v>
      </c>
      <c r="D313">
        <f>IF(D311=2,$I$1,1)</f>
        <v>1</v>
      </c>
      <c r="E313">
        <f>IF(E311=2,$I$1,1)</f>
        <v>1</v>
      </c>
      <c r="F313">
        <f>IF(F311=2,$I$1,1)</f>
        <v>1</v>
      </c>
    </row>
    <row r="314" spans="1:8" x14ac:dyDescent="0.3">
      <c r="A314" t="s">
        <v>76</v>
      </c>
      <c r="B314">
        <v>1</v>
      </c>
      <c r="C314">
        <v>1</v>
      </c>
      <c r="D314">
        <v>1</v>
      </c>
      <c r="E314">
        <v>1</v>
      </c>
      <c r="F314">
        <v>0</v>
      </c>
    </row>
    <row r="315" spans="1:8" x14ac:dyDescent="0.3">
      <c r="A315" t="s">
        <v>13</v>
      </c>
      <c r="B315">
        <f>IF(B309=Scoreblad!$M$31,0,1)</f>
        <v>1</v>
      </c>
      <c r="C315">
        <f>IF(C309=Scoreblad!$M$31,0,1)</f>
        <v>1</v>
      </c>
      <c r="D315">
        <f>IF(D309=Scoreblad!$M$31,0,1)</f>
        <v>1</v>
      </c>
      <c r="E315">
        <f>IF(E309=Scoreblad!$M$31,0,1)</f>
        <v>1</v>
      </c>
      <c r="F315">
        <v>1</v>
      </c>
      <c r="H315" t="str">
        <f>+Scoreblad!$M$31</f>
        <v>Naam</v>
      </c>
    </row>
    <row r="316" spans="1:8" x14ac:dyDescent="0.3">
      <c r="A316" t="s">
        <v>14</v>
      </c>
      <c r="B316">
        <f>+Scoreblad!C$31/B313</f>
        <v>0</v>
      </c>
      <c r="C316">
        <f>+Scoreblad!G$31/C313</f>
        <v>0</v>
      </c>
      <c r="D316">
        <f>+Scoreblad!I$31/D313</f>
        <v>0</v>
      </c>
      <c r="E316">
        <f>+Scoreblad!K$31/E313</f>
        <v>0</v>
      </c>
      <c r="F316">
        <f>+Scoreblad!E$31/F313</f>
        <v>0</v>
      </c>
      <c r="G316" t="s">
        <v>16</v>
      </c>
    </row>
    <row r="317" spans="1:8" x14ac:dyDescent="0.3">
      <c r="A317" t="str">
        <f>+B309</f>
        <v>Speler 1</v>
      </c>
      <c r="B317">
        <v>0</v>
      </c>
      <c r="C317">
        <f>$B315*C316*C311*$B311</f>
        <v>0</v>
      </c>
      <c r="D317">
        <f>$B315*D316*D311*$B311</f>
        <v>0</v>
      </c>
      <c r="E317">
        <f>$B315*E316*E311*$B311</f>
        <v>0</v>
      </c>
      <c r="F317">
        <f>$B315*F316*F311*$B311</f>
        <v>0</v>
      </c>
      <c r="G317">
        <f>SUM(B317:F317)</f>
        <v>0</v>
      </c>
    </row>
    <row r="318" spans="1:8" x14ac:dyDescent="0.3">
      <c r="A318" t="str">
        <f>+C309</f>
        <v>Speler 3</v>
      </c>
      <c r="B318">
        <f>+$C315*B316*B311*$C311</f>
        <v>0</v>
      </c>
      <c r="C318">
        <v>0</v>
      </c>
      <c r="D318">
        <f>+$C315*D316*D311*$C311</f>
        <v>0</v>
      </c>
      <c r="E318">
        <f>+$C315*E316*E311*$C311</f>
        <v>0</v>
      </c>
      <c r="F318">
        <f>+$C315*F316*F311*$C311</f>
        <v>0</v>
      </c>
      <c r="G318">
        <f>SUM(B318:F318)</f>
        <v>0</v>
      </c>
    </row>
    <row r="319" spans="1:8" x14ac:dyDescent="0.3">
      <c r="A319" t="str">
        <f>+D309</f>
        <v>Speler 4</v>
      </c>
      <c r="B319">
        <f>+$D315*B316*B311*$D311</f>
        <v>0</v>
      </c>
      <c r="C319">
        <f>+$D315*C316*C311*$D311</f>
        <v>0</v>
      </c>
      <c r="D319">
        <v>0</v>
      </c>
      <c r="E319">
        <f>+$D315*E316*E311*$D311</f>
        <v>0</v>
      </c>
      <c r="F319">
        <f>+$D315*F316*F311*$D311</f>
        <v>0</v>
      </c>
      <c r="G319">
        <f>SUM(B319:F319)</f>
        <v>0</v>
      </c>
    </row>
    <row r="320" spans="1:8" x14ac:dyDescent="0.3">
      <c r="A320" t="str">
        <f>+E309</f>
        <v>Speler 5</v>
      </c>
      <c r="B320">
        <f>+$E315*B316*B311*$E311</f>
        <v>0</v>
      </c>
      <c r="C320">
        <f>+$E315*C316*C311*$E311</f>
        <v>0</v>
      </c>
      <c r="D320">
        <f>+$E315*D316*D311*$E311</f>
        <v>0</v>
      </c>
      <c r="E320">
        <v>0</v>
      </c>
      <c r="F320">
        <f>+$E315*F316*F311*$E311</f>
        <v>0</v>
      </c>
      <c r="G320">
        <f>SUM(B320:F320)</f>
        <v>0</v>
      </c>
    </row>
    <row r="321" spans="1:8" x14ac:dyDescent="0.3">
      <c r="A321" t="str">
        <f>+F309</f>
        <v>Speler 2</v>
      </c>
      <c r="B321">
        <f>$F315*B316*B311*$F311</f>
        <v>0</v>
      </c>
      <c r="C321">
        <f>$F315*C316*C311*$F311</f>
        <v>0</v>
      </c>
      <c r="D321">
        <f>$F315*D316*D311*$F311</f>
        <v>0</v>
      </c>
      <c r="E321">
        <f>$F315*E316*E311*$F311</f>
        <v>0</v>
      </c>
      <c r="F321">
        <v>0</v>
      </c>
      <c r="G321">
        <f>SUM(B321:F321)</f>
        <v>0</v>
      </c>
    </row>
    <row r="322" spans="1:8" x14ac:dyDescent="0.3">
      <c r="A322" t="s">
        <v>15</v>
      </c>
      <c r="B322">
        <f>SUM(B317:B321)</f>
        <v>0</v>
      </c>
      <c r="C322">
        <f>SUM(C317:C321)</f>
        <v>0</v>
      </c>
      <c r="D322">
        <f>SUM(D317:D321)</f>
        <v>0</v>
      </c>
      <c r="E322">
        <f>SUM(E317:E321)</f>
        <v>0</v>
      </c>
      <c r="F322">
        <f>SUM(F317:F321)</f>
        <v>0</v>
      </c>
      <c r="G322">
        <f>SUM(B322:F322)-SUM(G317:G321)</f>
        <v>0</v>
      </c>
    </row>
    <row r="323" spans="1:8" x14ac:dyDescent="0.3">
      <c r="A323" t="s">
        <v>17</v>
      </c>
      <c r="B323">
        <f>+B322-G317</f>
        <v>0</v>
      </c>
      <c r="C323">
        <f>+C322-G318</f>
        <v>0</v>
      </c>
      <c r="D323">
        <f>+D322-G319</f>
        <v>0</v>
      </c>
      <c r="E323">
        <f>+E322-G320</f>
        <v>0</v>
      </c>
      <c r="F323">
        <f>+F322-K321</f>
        <v>0</v>
      </c>
    </row>
    <row r="325" spans="1:8" x14ac:dyDescent="0.3">
      <c r="A325" t="s">
        <v>33</v>
      </c>
    </row>
    <row r="327" spans="1:8" x14ac:dyDescent="0.3">
      <c r="A327" t="s">
        <v>11</v>
      </c>
      <c r="B327" t="str">
        <f>+Scoreblad!$AD$32</f>
        <v>Speler 1</v>
      </c>
      <c r="C327" t="str">
        <f>+Scoreblad!$AE$32</f>
        <v>Speler 2</v>
      </c>
      <c r="D327" t="str">
        <f>+Scoreblad!$AF$32</f>
        <v>Speler 4</v>
      </c>
      <c r="E327" t="str">
        <f>+Scoreblad!$AG$32</f>
        <v>Speler 5</v>
      </c>
      <c r="F327" t="str">
        <f>+Scoreblad!$AH$32</f>
        <v>Speler 3</v>
      </c>
    </row>
    <row r="328" spans="1:8" x14ac:dyDescent="0.3">
      <c r="B328" t="str">
        <f>IF(Scoreblad!$M$8="Aan","West",IF(Scoreblad!$M$31="Remise",B310,IF(OR(OR(OR(B311*10+B315=20,C311*10+C315=20),D311*10+D315=20),E311*10+E315=20),B310,E310)))</f>
        <v>West</v>
      </c>
      <c r="C328" t="str">
        <f>IF(Scoreblad!$M$8="Aan","Noord",IF(Scoreblad!$M$31="Remise",C310,IF(OR(OR(OR(C311*10+C315=20,D311*10+D315=20),E311*10+E315=20),B311*10+B315=20),C310,B310)))</f>
        <v>Noord</v>
      </c>
      <c r="D328" t="str">
        <f>IF(Scoreblad!$M$8="Aan","Oost",IF(Scoreblad!$M$31="Remise",D310,IF(OR(OR(OR(D311*10+D315=20,E311*10+E315=20),B311*10+B315=20),C311*10+C315=20),D310,C310)))</f>
        <v>Oost</v>
      </c>
      <c r="E328" t="str">
        <f>IF(Scoreblad!$M$8="Aan","Zuid",IF(Scoreblad!$M$31="Remise",E310,IF(OR(OR(OR(E311*10+E315=20,B311*10+B315=20),C311*10+C315=20),D311*10+D315=20),E310,D310)))</f>
        <v>Zuid</v>
      </c>
      <c r="F328" t="s">
        <v>74</v>
      </c>
    </row>
    <row r="329" spans="1:8" x14ac:dyDescent="0.3">
      <c r="A329" t="s">
        <v>12</v>
      </c>
      <c r="B329">
        <f>IF(B328="Oost",2,1)</f>
        <v>1</v>
      </c>
      <c r="C329">
        <f>IF(C328="Oost",2,1)</f>
        <v>1</v>
      </c>
      <c r="D329">
        <f>IF(D328="Oost",2,1)</f>
        <v>2</v>
      </c>
      <c r="E329">
        <f>IF(E328="Oost",2,1)</f>
        <v>1</v>
      </c>
      <c r="F329">
        <v>0</v>
      </c>
    </row>
    <row r="330" spans="1:8" x14ac:dyDescent="0.3">
      <c r="A330" t="s">
        <v>79</v>
      </c>
      <c r="B330">
        <v>1</v>
      </c>
      <c r="C330">
        <v>2</v>
      </c>
      <c r="D330">
        <v>3</v>
      </c>
      <c r="E330">
        <v>4</v>
      </c>
      <c r="F330">
        <v>5</v>
      </c>
    </row>
    <row r="331" spans="1:8" x14ac:dyDescent="0.3">
      <c r="A331" t="s">
        <v>65</v>
      </c>
      <c r="B331">
        <f>IF(B329=2,$I$1,1)</f>
        <v>1</v>
      </c>
      <c r="C331">
        <f>IF(C329=2,$I$1,1)</f>
        <v>1</v>
      </c>
      <c r="D331">
        <f>IF(D329=2,$I$1,1)</f>
        <v>1</v>
      </c>
      <c r="E331">
        <f>IF(E329=2,$I$1,1)</f>
        <v>1</v>
      </c>
      <c r="F331">
        <f>IF(F329=2,$I$1,1)</f>
        <v>1</v>
      </c>
    </row>
    <row r="332" spans="1:8" x14ac:dyDescent="0.3">
      <c r="A332" t="s">
        <v>76</v>
      </c>
      <c r="B332">
        <v>1</v>
      </c>
      <c r="C332">
        <v>1</v>
      </c>
      <c r="D332">
        <v>1</v>
      </c>
      <c r="E332">
        <v>1</v>
      </c>
      <c r="F332">
        <v>0</v>
      </c>
    </row>
    <row r="333" spans="1:8" x14ac:dyDescent="0.3">
      <c r="A333" t="s">
        <v>13</v>
      </c>
      <c r="B333">
        <f>IF(B327=Scoreblad!$M$32,0,1)</f>
        <v>1</v>
      </c>
      <c r="C333">
        <f>IF(C327=Scoreblad!$M$32,0,1)</f>
        <v>1</v>
      </c>
      <c r="D333">
        <f>IF(D327=Scoreblad!$M$32,0,1)</f>
        <v>1</v>
      </c>
      <c r="E333">
        <f>IF(E327=Scoreblad!$M$32,0,1)</f>
        <v>1</v>
      </c>
      <c r="F333">
        <v>1</v>
      </c>
      <c r="H333" t="str">
        <f>+Scoreblad!$M$32</f>
        <v>Naam</v>
      </c>
    </row>
    <row r="334" spans="1:8" x14ac:dyDescent="0.3">
      <c r="A334" t="s">
        <v>14</v>
      </c>
      <c r="B334">
        <f>+Scoreblad!C$32/B331</f>
        <v>0</v>
      </c>
      <c r="C334">
        <f>+Scoreblad!E$32/C331</f>
        <v>0</v>
      </c>
      <c r="D334">
        <f>+Scoreblad!I$32/D331</f>
        <v>0</v>
      </c>
      <c r="E334">
        <f>+Scoreblad!K$32/E331</f>
        <v>0</v>
      </c>
      <c r="F334">
        <f>+Scoreblad!G$32/F331</f>
        <v>0</v>
      </c>
      <c r="G334" t="s">
        <v>16</v>
      </c>
    </row>
    <row r="335" spans="1:8" x14ac:dyDescent="0.3">
      <c r="A335" t="str">
        <f>+B327</f>
        <v>Speler 1</v>
      </c>
      <c r="B335">
        <v>0</v>
      </c>
      <c r="C335">
        <f>$B333*C334*C329*$B329</f>
        <v>0</v>
      </c>
      <c r="D335">
        <f>$B333*D334*D329*$B329</f>
        <v>0</v>
      </c>
      <c r="E335">
        <f>$B333*E334*E329*$B329</f>
        <v>0</v>
      </c>
      <c r="F335">
        <f>$B333*F334*F329*$B329</f>
        <v>0</v>
      </c>
      <c r="G335">
        <f>SUM(B335:F335)</f>
        <v>0</v>
      </c>
    </row>
    <row r="336" spans="1:8" x14ac:dyDescent="0.3">
      <c r="A336" t="str">
        <f>+C327</f>
        <v>Speler 2</v>
      </c>
      <c r="B336">
        <f>+$C333*B334*B329*$C329</f>
        <v>0</v>
      </c>
      <c r="C336">
        <v>0</v>
      </c>
      <c r="D336">
        <f>+$C333*D334*D329*$C329</f>
        <v>0</v>
      </c>
      <c r="E336">
        <f>+$C333*E334*E329*$C329</f>
        <v>0</v>
      </c>
      <c r="F336">
        <f>+$C333*F334*F329*$C329</f>
        <v>0</v>
      </c>
      <c r="G336">
        <f>SUM(B336:F336)</f>
        <v>0</v>
      </c>
    </row>
    <row r="337" spans="1:8" x14ac:dyDescent="0.3">
      <c r="A337" t="str">
        <f>+D327</f>
        <v>Speler 4</v>
      </c>
      <c r="B337">
        <f>+$D333*B334*B329*$D329</f>
        <v>0</v>
      </c>
      <c r="C337">
        <f>+$D333*C334*C329*$D329</f>
        <v>0</v>
      </c>
      <c r="D337">
        <v>0</v>
      </c>
      <c r="E337">
        <f>+$D333*E334*E329*$D329</f>
        <v>0</v>
      </c>
      <c r="F337">
        <f>+$D333*F334*F329*$D329</f>
        <v>0</v>
      </c>
      <c r="G337">
        <f>SUM(B337:F337)</f>
        <v>0</v>
      </c>
    </row>
    <row r="338" spans="1:8" x14ac:dyDescent="0.3">
      <c r="A338" t="str">
        <f>+E327</f>
        <v>Speler 5</v>
      </c>
      <c r="B338">
        <f>+$E333*B334*B329*$E329</f>
        <v>0</v>
      </c>
      <c r="C338">
        <f>+$E333*C334*C329*$E329</f>
        <v>0</v>
      </c>
      <c r="D338">
        <f>+$E333*D334*D329*$E329</f>
        <v>0</v>
      </c>
      <c r="E338">
        <v>0</v>
      </c>
      <c r="F338">
        <f>+$E333*F334*F329*$E329</f>
        <v>0</v>
      </c>
      <c r="G338">
        <f>SUM(B338:F338)</f>
        <v>0</v>
      </c>
    </row>
    <row r="339" spans="1:8" x14ac:dyDescent="0.3">
      <c r="A339" t="str">
        <f>+F327</f>
        <v>Speler 3</v>
      </c>
      <c r="B339">
        <f>$F333*B334*B329*$F329</f>
        <v>0</v>
      </c>
      <c r="C339">
        <f>$F333*C334*C329*$F329</f>
        <v>0</v>
      </c>
      <c r="D339">
        <f>$F333*D334*D329*$F329</f>
        <v>0</v>
      </c>
      <c r="E339">
        <f>$F333*E334*E329*$F329</f>
        <v>0</v>
      </c>
      <c r="F339">
        <v>0</v>
      </c>
      <c r="G339">
        <f>SUM(B339:F339)</f>
        <v>0</v>
      </c>
    </row>
    <row r="340" spans="1:8" x14ac:dyDescent="0.3">
      <c r="A340" t="s">
        <v>15</v>
      </c>
      <c r="B340">
        <f>SUM(B335:B339)</f>
        <v>0</v>
      </c>
      <c r="C340">
        <f>SUM(C335:C339)</f>
        <v>0</v>
      </c>
      <c r="D340">
        <f>SUM(D335:D339)</f>
        <v>0</v>
      </c>
      <c r="E340">
        <f>SUM(E335:E339)</f>
        <v>0</v>
      </c>
      <c r="F340">
        <f>SUM(F335:F339)</f>
        <v>0</v>
      </c>
      <c r="G340">
        <f>SUM(B340:F340)-SUM(G335:G339)</f>
        <v>0</v>
      </c>
    </row>
    <row r="341" spans="1:8" x14ac:dyDescent="0.3">
      <c r="A341" t="s">
        <v>17</v>
      </c>
      <c r="B341">
        <f>+B340-G335</f>
        <v>0</v>
      </c>
      <c r="C341">
        <f>+C340-G336</f>
        <v>0</v>
      </c>
      <c r="D341">
        <f>+D340-G337</f>
        <v>0</v>
      </c>
      <c r="E341">
        <f>+E340-G338</f>
        <v>0</v>
      </c>
      <c r="F341">
        <f>+F340-K339</f>
        <v>0</v>
      </c>
    </row>
    <row r="343" spans="1:8" x14ac:dyDescent="0.3">
      <c r="A343" t="s">
        <v>34</v>
      </c>
    </row>
    <row r="345" spans="1:8" x14ac:dyDescent="0.3">
      <c r="A345" t="s">
        <v>11</v>
      </c>
      <c r="B345" t="str">
        <f>+Scoreblad!$AD$33</f>
        <v>Speler 1</v>
      </c>
      <c r="C345" t="str">
        <f>+Scoreblad!$AE$33</f>
        <v>Speler 2</v>
      </c>
      <c r="D345" t="str">
        <f>+Scoreblad!$AF$33</f>
        <v>Speler 3</v>
      </c>
      <c r="E345" t="str">
        <f>+Scoreblad!$AG$33</f>
        <v>Speler 5</v>
      </c>
      <c r="F345" t="str">
        <f>+Scoreblad!$AH$33</f>
        <v>Speler 4</v>
      </c>
    </row>
    <row r="346" spans="1:8" x14ac:dyDescent="0.3">
      <c r="B346" t="str">
        <f>IF(Scoreblad!$M$8="Aan","Zuid",IF(Scoreblad!$M$32="Remise",B328,IF(OR(OR(OR(B329*10+B333=20,C329*10+C333=20),D329*10+D333=20),E329*10+E333=20),B328,E328)))</f>
        <v>Zuid</v>
      </c>
      <c r="C346" t="str">
        <f>IF(Scoreblad!$M$8="Aan","West",IF(Scoreblad!$M$32="Remise",C328,IF(OR(OR(OR(C329*10+C333=20,D329*10+D333=20),E329*10+E333=20),B329*10+B333=20),C328,B328)))</f>
        <v>West</v>
      </c>
      <c r="D346" t="str">
        <f>IF(Scoreblad!$M$8="Aan","Noord",IF(Scoreblad!$M$32="Remise",D328,IF(OR(OR(OR(D329*10+D333=20,E329*10+E333=20),B329*10+B333=20),C329*10+C333=20),D328,C328)))</f>
        <v>Noord</v>
      </c>
      <c r="E346" t="str">
        <f>IF(Scoreblad!$M$8="Aan","Oost",IF(Scoreblad!$M$32="Remise",E328,IF(OR(OR(OR(E329*10+E333=20,B329*10+B333=20),C329*10+C333=20),D329*10+D333=20),E328,D328)))</f>
        <v>Oost</v>
      </c>
      <c r="F346" t="s">
        <v>74</v>
      </c>
    </row>
    <row r="347" spans="1:8" x14ac:dyDescent="0.3">
      <c r="A347" t="s">
        <v>12</v>
      </c>
      <c r="B347">
        <f>IF(B346="Oost",2,1)</f>
        <v>1</v>
      </c>
      <c r="C347">
        <f>IF(C346="Oost",2,1)</f>
        <v>1</v>
      </c>
      <c r="D347">
        <f>IF(D346="Oost",2,1)</f>
        <v>1</v>
      </c>
      <c r="E347">
        <f>IF(E346="Oost",2,1)</f>
        <v>2</v>
      </c>
      <c r="F347">
        <v>0</v>
      </c>
    </row>
    <row r="348" spans="1:8" x14ac:dyDescent="0.3">
      <c r="A348" t="s">
        <v>79</v>
      </c>
      <c r="B348">
        <v>1</v>
      </c>
      <c r="C348">
        <v>2</v>
      </c>
      <c r="D348">
        <v>3</v>
      </c>
      <c r="E348">
        <v>4</v>
      </c>
      <c r="F348">
        <v>5</v>
      </c>
    </row>
    <row r="349" spans="1:8" x14ac:dyDescent="0.3">
      <c r="A349" t="s">
        <v>65</v>
      </c>
      <c r="B349">
        <f>IF(B347=2,$I$1,1)</f>
        <v>1</v>
      </c>
      <c r="C349">
        <f>IF(C347=2,$I$1,1)</f>
        <v>1</v>
      </c>
      <c r="D349">
        <f>IF(D347=2,$I$1,1)</f>
        <v>1</v>
      </c>
      <c r="E349">
        <f>IF(E347=2,$I$1,1)</f>
        <v>1</v>
      </c>
      <c r="F349">
        <f>IF(F347=2,$I$1,1)</f>
        <v>1</v>
      </c>
    </row>
    <row r="350" spans="1:8" x14ac:dyDescent="0.3">
      <c r="A350" t="s">
        <v>76</v>
      </c>
      <c r="B350">
        <v>1</v>
      </c>
      <c r="C350">
        <v>1</v>
      </c>
      <c r="D350">
        <v>1</v>
      </c>
      <c r="E350">
        <v>1</v>
      </c>
      <c r="F350">
        <v>0</v>
      </c>
    </row>
    <row r="351" spans="1:8" x14ac:dyDescent="0.3">
      <c r="A351" t="s">
        <v>13</v>
      </c>
      <c r="B351">
        <f>IF(B345=Scoreblad!$M$33,0,1)</f>
        <v>1</v>
      </c>
      <c r="C351">
        <f>IF(C345=Scoreblad!$M$33,0,1)</f>
        <v>1</v>
      </c>
      <c r="D351">
        <f>IF(D345=Scoreblad!$M$33,0,1)</f>
        <v>1</v>
      </c>
      <c r="E351">
        <f>IF(E345=Scoreblad!$M$33,0,1)</f>
        <v>1</v>
      </c>
      <c r="F351">
        <v>1</v>
      </c>
      <c r="H351" t="str">
        <f>+Scoreblad!$M$33</f>
        <v>Naam</v>
      </c>
    </row>
    <row r="352" spans="1:8" x14ac:dyDescent="0.3">
      <c r="A352" t="s">
        <v>14</v>
      </c>
      <c r="B352">
        <f>+Scoreblad!C$33/B349</f>
        <v>0</v>
      </c>
      <c r="C352">
        <f>+Scoreblad!E$33/C349</f>
        <v>0</v>
      </c>
      <c r="D352">
        <f>+Scoreblad!G$33/D349</f>
        <v>0</v>
      </c>
      <c r="E352">
        <f>+Scoreblad!K$33/E349</f>
        <v>0</v>
      </c>
      <c r="F352">
        <f>+Scoreblad!I$33/F349</f>
        <v>0</v>
      </c>
      <c r="G352" t="s">
        <v>16</v>
      </c>
    </row>
    <row r="353" spans="1:7" x14ac:dyDescent="0.3">
      <c r="A353" t="str">
        <f>+B345</f>
        <v>Speler 1</v>
      </c>
      <c r="B353">
        <v>0</v>
      </c>
      <c r="C353">
        <f>$B351*C352*C347*$B347</f>
        <v>0</v>
      </c>
      <c r="D353">
        <f>$B351*D352*D347*$B347</f>
        <v>0</v>
      </c>
      <c r="E353">
        <f>$B351*E352*E347*$B347</f>
        <v>0</v>
      </c>
      <c r="F353">
        <f>$B351*F352*F347*$B347</f>
        <v>0</v>
      </c>
      <c r="G353">
        <f>SUM(B353:F353)</f>
        <v>0</v>
      </c>
    </row>
    <row r="354" spans="1:7" x14ac:dyDescent="0.3">
      <c r="A354" t="str">
        <f>+C345</f>
        <v>Speler 2</v>
      </c>
      <c r="B354">
        <f>+$C351*B352*B347*$C347</f>
        <v>0</v>
      </c>
      <c r="C354">
        <v>0</v>
      </c>
      <c r="D354">
        <f>+$C351*D352*D347*$C347</f>
        <v>0</v>
      </c>
      <c r="E354">
        <f>+$C351*E352*E347*$C347</f>
        <v>0</v>
      </c>
      <c r="F354">
        <f>+$C351*F352*F347*$C347</f>
        <v>0</v>
      </c>
      <c r="G354">
        <f>SUM(B354:F354)</f>
        <v>0</v>
      </c>
    </row>
    <row r="355" spans="1:7" x14ac:dyDescent="0.3">
      <c r="A355" t="str">
        <f>+D345</f>
        <v>Speler 3</v>
      </c>
      <c r="B355">
        <f>+$D351*B352*B347*$D347</f>
        <v>0</v>
      </c>
      <c r="C355">
        <f>+$D351*C352*C347*$D347</f>
        <v>0</v>
      </c>
      <c r="D355">
        <v>0</v>
      </c>
      <c r="E355">
        <f>+$D351*E352*E347*$D347</f>
        <v>0</v>
      </c>
      <c r="F355">
        <f>+$D351*F352*F347*$D347</f>
        <v>0</v>
      </c>
      <c r="G355">
        <f>SUM(B355:F355)</f>
        <v>0</v>
      </c>
    </row>
    <row r="356" spans="1:7" x14ac:dyDescent="0.3">
      <c r="A356" t="str">
        <f>+E345</f>
        <v>Speler 5</v>
      </c>
      <c r="B356">
        <f>+$E351*B352*B347*$E347</f>
        <v>0</v>
      </c>
      <c r="C356">
        <f>+$E351*C352*C347*$E347</f>
        <v>0</v>
      </c>
      <c r="D356">
        <f>+$E351*D352*D347*$E347</f>
        <v>0</v>
      </c>
      <c r="E356">
        <v>0</v>
      </c>
      <c r="F356">
        <f>+$E351*F352*F347*$E347</f>
        <v>0</v>
      </c>
      <c r="G356">
        <f>SUM(B356:F356)</f>
        <v>0</v>
      </c>
    </row>
    <row r="357" spans="1:7" x14ac:dyDescent="0.3">
      <c r="A357" t="str">
        <f>+F345</f>
        <v>Speler 4</v>
      </c>
      <c r="B357">
        <f>$F351*B352*B347*$F347</f>
        <v>0</v>
      </c>
      <c r="C357">
        <f>$F351*C352*C347*$F347</f>
        <v>0</v>
      </c>
      <c r="D357">
        <f>$F351*D352*D347*$F347</f>
        <v>0</v>
      </c>
      <c r="E357">
        <f>$F351*E352*E347*$F347</f>
        <v>0</v>
      </c>
      <c r="F357">
        <v>0</v>
      </c>
      <c r="G357">
        <f>SUM(B357:F357)</f>
        <v>0</v>
      </c>
    </row>
    <row r="358" spans="1:7" x14ac:dyDescent="0.3">
      <c r="A358" t="s">
        <v>15</v>
      </c>
      <c r="B358">
        <f>SUM(B353:B357)</f>
        <v>0</v>
      </c>
      <c r="C358">
        <f>SUM(C353:C357)</f>
        <v>0</v>
      </c>
      <c r="D358">
        <f>SUM(D353:D357)</f>
        <v>0</v>
      </c>
      <c r="E358">
        <f>SUM(E353:E357)</f>
        <v>0</v>
      </c>
      <c r="F358">
        <f>SUM(F353:F357)</f>
        <v>0</v>
      </c>
      <c r="G358">
        <f>SUM(B358:F358)-SUM(G353:G357)</f>
        <v>0</v>
      </c>
    </row>
    <row r="359" spans="1:7" x14ac:dyDescent="0.3">
      <c r="A359" t="s">
        <v>17</v>
      </c>
      <c r="B359">
        <f>+B358-G353</f>
        <v>0</v>
      </c>
      <c r="C359">
        <f>+C358-G354</f>
        <v>0</v>
      </c>
      <c r="D359">
        <f>+D358-G355</f>
        <v>0</v>
      </c>
      <c r="E359">
        <f>+E358-G356</f>
        <v>0</v>
      </c>
      <c r="F359">
        <f>+F358-K357</f>
        <v>0</v>
      </c>
    </row>
    <row r="361" spans="1:7" x14ac:dyDescent="0.3">
      <c r="A361" t="s">
        <v>35</v>
      </c>
    </row>
    <row r="363" spans="1:7" x14ac:dyDescent="0.3">
      <c r="A363" t="s">
        <v>11</v>
      </c>
      <c r="B363" t="str">
        <f>+Scoreblad!$AD$34</f>
        <v>Speler 1</v>
      </c>
      <c r="C363" t="str">
        <f>+Scoreblad!$AE$34</f>
        <v>Speler 2</v>
      </c>
      <c r="D363" t="str">
        <f>+Scoreblad!$AF$34</f>
        <v>Speler 3</v>
      </c>
      <c r="E363" t="str">
        <f>+Scoreblad!$AG$34</f>
        <v>Speler 4</v>
      </c>
      <c r="F363" t="str">
        <f>+Scoreblad!$AH$34</f>
        <v>Speler 5</v>
      </c>
    </row>
    <row r="364" spans="1:7" x14ac:dyDescent="0.3">
      <c r="B364" t="str">
        <f>IF(Scoreblad!$M$8="Aan","Oost",IF(Scoreblad!$M$33="Remise",B346,IF(OR(OR(OR(B347*10+B351=20,C347*10+C351=20),D347*10+D351=20),E347*10+E351=20),B346,E346)))</f>
        <v>Oost</v>
      </c>
      <c r="C364" t="str">
        <f>IF(Scoreblad!$M$8="Aan","Zuid",IF(Scoreblad!$M$33="Remise",C346,IF(OR(OR(OR(C347*10+C351=20,D347*10+D351=20),E347*10+E351=20),B347*10+B351=20),C346,B346)))</f>
        <v>Zuid</v>
      </c>
      <c r="D364" t="str">
        <f>IF(Scoreblad!$M$8="Aan","West",IF(Scoreblad!$M$33="Remise",D346,IF(OR(OR(OR(D347*10+D351=20,E347*10+E351=20),B347*10+B351=20),C347*10+C351=20),D346,C346)))</f>
        <v>West</v>
      </c>
      <c r="E364" t="str">
        <f>IF(Scoreblad!$M$8="Aan","Noord",IF(Scoreblad!$M$33="Remise",E346,IF(OR(OR(OR(E347*10+E351=20,B347*10+B351=20),C347*10+C351=20),D347*10+D351=20),E346,D346)))</f>
        <v>Noord</v>
      </c>
      <c r="F364" t="s">
        <v>74</v>
      </c>
    </row>
    <row r="365" spans="1:7" x14ac:dyDescent="0.3">
      <c r="A365" t="s">
        <v>12</v>
      </c>
      <c r="B365">
        <f>IF(B364="Oost",2,1)</f>
        <v>2</v>
      </c>
      <c r="C365">
        <f>IF(C364="Oost",2,1)</f>
        <v>1</v>
      </c>
      <c r="D365">
        <f>IF(D364="Oost",2,1)</f>
        <v>1</v>
      </c>
      <c r="E365">
        <f>IF(E364="Oost",2,1)</f>
        <v>1</v>
      </c>
      <c r="F365">
        <v>0</v>
      </c>
    </row>
    <row r="366" spans="1:7" x14ac:dyDescent="0.3">
      <c r="A366" t="s">
        <v>79</v>
      </c>
      <c r="B366">
        <v>1</v>
      </c>
      <c r="C366">
        <v>2</v>
      </c>
      <c r="D366">
        <v>3</v>
      </c>
      <c r="E366">
        <v>4</v>
      </c>
      <c r="F366">
        <v>5</v>
      </c>
    </row>
    <row r="367" spans="1:7" x14ac:dyDescent="0.3">
      <c r="A367" t="s">
        <v>65</v>
      </c>
      <c r="B367">
        <f>IF(B365=2,$I$1,1)</f>
        <v>1</v>
      </c>
      <c r="C367">
        <f>IF(C365=2,$I$1,1)</f>
        <v>1</v>
      </c>
      <c r="D367">
        <f>IF(D365=2,$I$1,1)</f>
        <v>1</v>
      </c>
      <c r="E367">
        <f>IF(E365=2,$I$1,1)</f>
        <v>1</v>
      </c>
      <c r="F367">
        <f>IF(F365=2,$I$1,1)</f>
        <v>1</v>
      </c>
    </row>
    <row r="368" spans="1:7" x14ac:dyDescent="0.3">
      <c r="A368" t="s">
        <v>76</v>
      </c>
      <c r="B368">
        <v>1</v>
      </c>
      <c r="C368">
        <v>1</v>
      </c>
      <c r="D368">
        <v>1</v>
      </c>
      <c r="E368">
        <v>1</v>
      </c>
      <c r="F368">
        <v>0</v>
      </c>
    </row>
    <row r="369" spans="1:8" x14ac:dyDescent="0.3">
      <c r="A369" t="s">
        <v>13</v>
      </c>
      <c r="B369">
        <f>IF(B363=Scoreblad!$M$34,0,1)</f>
        <v>1</v>
      </c>
      <c r="C369">
        <f>IF(C363=Scoreblad!$M$34,0,1)</f>
        <v>1</v>
      </c>
      <c r="D369">
        <f>IF(D363=Scoreblad!$M$34,0,1)</f>
        <v>1</v>
      </c>
      <c r="E369">
        <f>IF(E363=Scoreblad!$M$34,0,1)</f>
        <v>1</v>
      </c>
      <c r="F369">
        <v>1</v>
      </c>
      <c r="H369" t="str">
        <f>+Scoreblad!$M$34</f>
        <v>Naam</v>
      </c>
    </row>
    <row r="370" spans="1:8" x14ac:dyDescent="0.3">
      <c r="A370" t="s">
        <v>14</v>
      </c>
      <c r="B370">
        <f>+Scoreblad!C$34/B367</f>
        <v>0</v>
      </c>
      <c r="C370">
        <f>+Scoreblad!E$34/C367</f>
        <v>0</v>
      </c>
      <c r="D370">
        <f>+Scoreblad!G$34/D367</f>
        <v>0</v>
      </c>
      <c r="E370">
        <f>+Scoreblad!I$34/E367</f>
        <v>0</v>
      </c>
      <c r="F370">
        <f>+Scoreblad!K$34/F367</f>
        <v>0</v>
      </c>
      <c r="G370" t="s">
        <v>16</v>
      </c>
    </row>
    <row r="371" spans="1:8" x14ac:dyDescent="0.3">
      <c r="A371" t="str">
        <f>+B363</f>
        <v>Speler 1</v>
      </c>
      <c r="B371">
        <v>0</v>
      </c>
      <c r="C371">
        <f>$B369*C370*C365*$B365</f>
        <v>0</v>
      </c>
      <c r="D371">
        <f>$B369*D370*D365*$B365</f>
        <v>0</v>
      </c>
      <c r="E371">
        <f>$B369*E370*E365*$B365</f>
        <v>0</v>
      </c>
      <c r="F371">
        <f>$B369*F370*F365*$B365</f>
        <v>0</v>
      </c>
      <c r="G371">
        <f>SUM(B371:F371)</f>
        <v>0</v>
      </c>
    </row>
    <row r="372" spans="1:8" x14ac:dyDescent="0.3">
      <c r="A372" t="str">
        <f>+C363</f>
        <v>Speler 2</v>
      </c>
      <c r="B372">
        <f>+$C369*B370*B365*$C365</f>
        <v>0</v>
      </c>
      <c r="C372">
        <v>0</v>
      </c>
      <c r="D372">
        <f>+$C369*D370*D365*$C365</f>
        <v>0</v>
      </c>
      <c r="E372">
        <f>+$C369*E370*E365*$C365</f>
        <v>0</v>
      </c>
      <c r="F372">
        <f>+$C369*F370*F365*$C365</f>
        <v>0</v>
      </c>
      <c r="G372">
        <f>SUM(B372:F372)</f>
        <v>0</v>
      </c>
    </row>
    <row r="373" spans="1:8" x14ac:dyDescent="0.3">
      <c r="A373" t="str">
        <f>+D363</f>
        <v>Speler 3</v>
      </c>
      <c r="B373">
        <f>+$D369*B370*B365*$D365</f>
        <v>0</v>
      </c>
      <c r="C373">
        <f>+$D369*C370*C365*$D365</f>
        <v>0</v>
      </c>
      <c r="D373">
        <v>0</v>
      </c>
      <c r="E373">
        <f>+$D369*E370*E365*$D365</f>
        <v>0</v>
      </c>
      <c r="F373">
        <f>+$D369*F370*F365*$D365</f>
        <v>0</v>
      </c>
      <c r="G373">
        <f>SUM(B373:F373)</f>
        <v>0</v>
      </c>
    </row>
    <row r="374" spans="1:8" x14ac:dyDescent="0.3">
      <c r="A374" t="str">
        <f>+E363</f>
        <v>Speler 4</v>
      </c>
      <c r="B374">
        <f>+$E369*B370*B365*$E365</f>
        <v>0</v>
      </c>
      <c r="C374">
        <f>+$E369*C370*C365*$E365</f>
        <v>0</v>
      </c>
      <c r="D374">
        <f>+$E369*D370*D365*$E365</f>
        <v>0</v>
      </c>
      <c r="E374">
        <v>0</v>
      </c>
      <c r="F374">
        <f>+$E369*F370*F365*$E365</f>
        <v>0</v>
      </c>
      <c r="G374">
        <f>SUM(B374:F374)</f>
        <v>0</v>
      </c>
    </row>
    <row r="375" spans="1:8" x14ac:dyDescent="0.3">
      <c r="A375" t="str">
        <f>+F363</f>
        <v>Speler 5</v>
      </c>
      <c r="B375">
        <f>$F369*B370*B365*$F365</f>
        <v>0</v>
      </c>
      <c r="C375">
        <f>$F369*C370*C365*$F365</f>
        <v>0</v>
      </c>
      <c r="D375">
        <f>$F369*D370*D365*$F365</f>
        <v>0</v>
      </c>
      <c r="E375">
        <f>$F369*E370*E365*$F365</f>
        <v>0</v>
      </c>
      <c r="F375">
        <v>0</v>
      </c>
      <c r="G375">
        <f>SUM(B375:F375)</f>
        <v>0</v>
      </c>
    </row>
    <row r="376" spans="1:8" x14ac:dyDescent="0.3">
      <c r="A376" t="s">
        <v>15</v>
      </c>
      <c r="B376">
        <f>SUM(B371:B375)</f>
        <v>0</v>
      </c>
      <c r="C376">
        <f>SUM(C371:C375)</f>
        <v>0</v>
      </c>
      <c r="D376">
        <f>SUM(D371:D375)</f>
        <v>0</v>
      </c>
      <c r="E376">
        <f>SUM(E371:E375)</f>
        <v>0</v>
      </c>
      <c r="F376">
        <f>SUM(F371:F375)</f>
        <v>0</v>
      </c>
      <c r="G376">
        <f>SUM(B376:F376)-SUM(G371:G375)</f>
        <v>0</v>
      </c>
    </row>
    <row r="377" spans="1:8" x14ac:dyDescent="0.3">
      <c r="A377" t="s">
        <v>17</v>
      </c>
      <c r="B377">
        <f>+B376-G371</f>
        <v>0</v>
      </c>
      <c r="C377">
        <f>+C376-G372</f>
        <v>0</v>
      </c>
      <c r="D377">
        <f>+D376-G373</f>
        <v>0</v>
      </c>
      <c r="E377">
        <f>+E376-G374</f>
        <v>0</v>
      </c>
      <c r="F377">
        <f>+F376-K375</f>
        <v>0</v>
      </c>
    </row>
    <row r="379" spans="1:8" x14ac:dyDescent="0.3">
      <c r="A379" t="s">
        <v>82</v>
      </c>
    </row>
    <row r="381" spans="1:8" x14ac:dyDescent="0.3">
      <c r="A381" t="s">
        <v>11</v>
      </c>
      <c r="B381" t="str">
        <f>+Scoreblad!$AD$35</f>
        <v>Speler 5</v>
      </c>
      <c r="C381" t="str">
        <f>+Scoreblad!$AE$35</f>
        <v>Speler 2</v>
      </c>
      <c r="D381" t="str">
        <f>+Scoreblad!$AF$35</f>
        <v>Speler 3</v>
      </c>
      <c r="E381" t="str">
        <f>+Scoreblad!$AG$35</f>
        <v>Speler 4</v>
      </c>
      <c r="F381" t="str">
        <f>+Scoreblad!$AH$35</f>
        <v>Speler 1</v>
      </c>
    </row>
    <row r="382" spans="1:8" x14ac:dyDescent="0.3">
      <c r="B382" t="str">
        <f>IF(Scoreblad!$M$8="Aan","Noord",IF(Scoreblad!$M$34="Remise",B364,IF(OR(OR(OR(B365*10+B369=20,C365*10+C369=20),D365*10+D369=20),E365*10+E369=20),B364,E364)))</f>
        <v>Noord</v>
      </c>
      <c r="C382" t="str">
        <f>IF(Scoreblad!$M$8="Aan","Oost",IF(Scoreblad!$M$34="Remise",C364,IF(OR(OR(OR(C365*10+C369=20,D365*10+D369=20),E365*10+E369=20),B365*10+B369=20),C364,B364)))</f>
        <v>Oost</v>
      </c>
      <c r="D382" t="str">
        <f>IF(Scoreblad!$M$8="Aan","Zuid",IF(Scoreblad!$M$34="Remise",D364,IF(OR(OR(OR(D365*10+D369=20,E365*10+E369=20),B365*10+B369=20),C365*10+C369=20),D364,C364)))</f>
        <v>Zuid</v>
      </c>
      <c r="E382" t="str">
        <f>IF(Scoreblad!$M$8="Aan","West",IF(Scoreblad!$M$34="Remise",E364,IF(OR(OR(OR(E365*10+E369=20,B365*10+B369=20),C365*10+C369=20),D365*10+D369=20),E364,D364)))</f>
        <v>West</v>
      </c>
      <c r="F382" t="s">
        <v>74</v>
      </c>
    </row>
    <row r="383" spans="1:8" x14ac:dyDescent="0.3">
      <c r="A383" t="s">
        <v>12</v>
      </c>
      <c r="B383">
        <f>IF(B382="Oost",2,1)</f>
        <v>1</v>
      </c>
      <c r="C383">
        <f>IF(C382="Oost",2,1)</f>
        <v>2</v>
      </c>
      <c r="D383">
        <f>IF(D382="Oost",2,1)</f>
        <v>1</v>
      </c>
      <c r="E383">
        <f>IF(E382="Oost",2,1)</f>
        <v>1</v>
      </c>
      <c r="F383">
        <v>0</v>
      </c>
    </row>
    <row r="384" spans="1:8" x14ac:dyDescent="0.3">
      <c r="A384" t="s">
        <v>79</v>
      </c>
      <c r="B384">
        <v>1</v>
      </c>
      <c r="C384">
        <v>2</v>
      </c>
      <c r="D384">
        <v>3</v>
      </c>
      <c r="E384">
        <v>4</v>
      </c>
      <c r="F384">
        <v>5</v>
      </c>
    </row>
    <row r="385" spans="1:8" x14ac:dyDescent="0.3">
      <c r="A385" t="s">
        <v>65</v>
      </c>
      <c r="B385">
        <f>IF(B383=2,$I$1,1)</f>
        <v>1</v>
      </c>
      <c r="C385">
        <f>IF(C383=2,$I$1,1)</f>
        <v>1</v>
      </c>
      <c r="D385">
        <f>IF(D383=2,$I$1,1)</f>
        <v>1</v>
      </c>
      <c r="E385">
        <f>IF(E383=2,$I$1,1)</f>
        <v>1</v>
      </c>
      <c r="F385">
        <f>IF(F383=2,$I$1,1)</f>
        <v>1</v>
      </c>
    </row>
    <row r="386" spans="1:8" x14ac:dyDescent="0.3">
      <c r="A386" t="s">
        <v>76</v>
      </c>
      <c r="B386">
        <v>1</v>
      </c>
      <c r="C386">
        <v>1</v>
      </c>
      <c r="D386">
        <v>1</v>
      </c>
      <c r="E386">
        <v>1</v>
      </c>
      <c r="F386">
        <v>0</v>
      </c>
    </row>
    <row r="387" spans="1:8" x14ac:dyDescent="0.3">
      <c r="A387" t="s">
        <v>13</v>
      </c>
      <c r="B387">
        <f>IF(B381=Scoreblad!$M$35,0,1)</f>
        <v>1</v>
      </c>
      <c r="C387">
        <f>IF(C381=Scoreblad!$M$35,0,1)</f>
        <v>1</v>
      </c>
      <c r="D387">
        <f>IF(D381=Scoreblad!$M$35,0,1)</f>
        <v>1</v>
      </c>
      <c r="E387">
        <f>IF(E381=Scoreblad!$M$35,0,1)</f>
        <v>1</v>
      </c>
      <c r="F387">
        <v>1</v>
      </c>
      <c r="H387" t="str">
        <f>+Scoreblad!$M$35</f>
        <v>Naam</v>
      </c>
    </row>
    <row r="388" spans="1:8" x14ac:dyDescent="0.3">
      <c r="A388" t="s">
        <v>14</v>
      </c>
      <c r="B388">
        <f>+Scoreblad!K$35/B385</f>
        <v>0</v>
      </c>
      <c r="C388">
        <f>+Scoreblad!E$35/C385</f>
        <v>0</v>
      </c>
      <c r="D388">
        <f>+Scoreblad!G$35/D385</f>
        <v>0</v>
      </c>
      <c r="E388">
        <f>+Scoreblad!I$35/E385</f>
        <v>0</v>
      </c>
      <c r="F388">
        <f>+Scoreblad!C$35/F385</f>
        <v>0</v>
      </c>
      <c r="G388" t="s">
        <v>16</v>
      </c>
    </row>
    <row r="389" spans="1:8" x14ac:dyDescent="0.3">
      <c r="A389" t="str">
        <f>+B381</f>
        <v>Speler 5</v>
      </c>
      <c r="B389">
        <v>0</v>
      </c>
      <c r="C389">
        <f>$B387*C388*C383*$B383</f>
        <v>0</v>
      </c>
      <c r="D389">
        <f>$B387*D388*D383*$B383</f>
        <v>0</v>
      </c>
      <c r="E389">
        <f>$B387*E388*E383*$B383</f>
        <v>0</v>
      </c>
      <c r="F389">
        <f>$B387*F388*F383*$B383</f>
        <v>0</v>
      </c>
      <c r="G389">
        <f>SUM(B389:F389)</f>
        <v>0</v>
      </c>
    </row>
    <row r="390" spans="1:8" x14ac:dyDescent="0.3">
      <c r="A390" t="str">
        <f>+C381</f>
        <v>Speler 2</v>
      </c>
      <c r="B390">
        <f>+$C387*B388*B383*$C383</f>
        <v>0</v>
      </c>
      <c r="C390">
        <v>0</v>
      </c>
      <c r="D390">
        <f>+$C387*D388*D383*$C383</f>
        <v>0</v>
      </c>
      <c r="E390">
        <f>+$C387*E388*E383*$C383</f>
        <v>0</v>
      </c>
      <c r="F390">
        <f>+$C387*F388*F383*$C383</f>
        <v>0</v>
      </c>
      <c r="G390">
        <f>SUM(B390:F390)</f>
        <v>0</v>
      </c>
    </row>
    <row r="391" spans="1:8" x14ac:dyDescent="0.3">
      <c r="A391" t="str">
        <f>+D381</f>
        <v>Speler 3</v>
      </c>
      <c r="B391">
        <f>+$D387*B388*B383*$D383</f>
        <v>0</v>
      </c>
      <c r="C391">
        <f>+$D387*C388*C383*$D383</f>
        <v>0</v>
      </c>
      <c r="D391">
        <v>0</v>
      </c>
      <c r="E391">
        <f>+$D387*E388*E383*$D383</f>
        <v>0</v>
      </c>
      <c r="F391">
        <f>+$D387*F388*F383*$D383</f>
        <v>0</v>
      </c>
      <c r="G391">
        <f>SUM(B391:F391)</f>
        <v>0</v>
      </c>
    </row>
    <row r="392" spans="1:8" x14ac:dyDescent="0.3">
      <c r="A392" t="str">
        <f>+E381</f>
        <v>Speler 4</v>
      </c>
      <c r="B392">
        <f>+$E387*B388*B383*$E383</f>
        <v>0</v>
      </c>
      <c r="C392">
        <f>+$E387*C388*C383*$E383</f>
        <v>0</v>
      </c>
      <c r="D392">
        <f>+$E387*D388*D383*$E383</f>
        <v>0</v>
      </c>
      <c r="E392">
        <v>0</v>
      </c>
      <c r="F392">
        <f>+$E387*F388*F383*$E383</f>
        <v>0</v>
      </c>
      <c r="G392">
        <f>SUM(B392:F392)</f>
        <v>0</v>
      </c>
    </row>
    <row r="393" spans="1:8" x14ac:dyDescent="0.3">
      <c r="A393" t="str">
        <f>+F381</f>
        <v>Speler 1</v>
      </c>
      <c r="B393">
        <f>$F387*B388*B383*$F383</f>
        <v>0</v>
      </c>
      <c r="C393">
        <f>$F387*C388*C383*$F383</f>
        <v>0</v>
      </c>
      <c r="D393">
        <f>$F387*D388*D383*$F383</f>
        <v>0</v>
      </c>
      <c r="E393">
        <f>$F387*E388*E383*$F383</f>
        <v>0</v>
      </c>
      <c r="F393">
        <v>0</v>
      </c>
      <c r="G393">
        <f>SUM(B393:F393)</f>
        <v>0</v>
      </c>
    </row>
    <row r="394" spans="1:8" x14ac:dyDescent="0.3">
      <c r="A394" t="s">
        <v>15</v>
      </c>
      <c r="B394">
        <f>SUM(B389:B393)</f>
        <v>0</v>
      </c>
      <c r="C394">
        <f>SUM(C389:C393)</f>
        <v>0</v>
      </c>
      <c r="D394">
        <f>SUM(D389:D393)</f>
        <v>0</v>
      </c>
      <c r="E394">
        <f>SUM(E389:E393)</f>
        <v>0</v>
      </c>
      <c r="F394">
        <f>SUM(F389:F393)</f>
        <v>0</v>
      </c>
      <c r="G394">
        <f>SUM(B394:F394)-SUM(G389:G393)</f>
        <v>0</v>
      </c>
    </row>
    <row r="395" spans="1:8" x14ac:dyDescent="0.3">
      <c r="A395" t="s">
        <v>17</v>
      </c>
      <c r="B395">
        <f>+B394-G389</f>
        <v>0</v>
      </c>
      <c r="C395">
        <f>+C394-G390</f>
        <v>0</v>
      </c>
      <c r="D395">
        <f>+D394-G391</f>
        <v>0</v>
      </c>
      <c r="E395">
        <f>+E394-G392</f>
        <v>0</v>
      </c>
      <c r="F395">
        <f>+F394-K393</f>
        <v>0</v>
      </c>
    </row>
    <row r="397" spans="1:8" x14ac:dyDescent="0.3">
      <c r="A397" t="s">
        <v>83</v>
      </c>
    </row>
    <row r="399" spans="1:8" x14ac:dyDescent="0.3">
      <c r="A399" t="s">
        <v>11</v>
      </c>
      <c r="B399" t="str">
        <f>+Scoreblad!$AD$36</f>
        <v>Speler 5</v>
      </c>
      <c r="C399" t="str">
        <f>+Scoreblad!$AE$36</f>
        <v>Speler 1</v>
      </c>
      <c r="D399" t="str">
        <f>+Scoreblad!$AF$36</f>
        <v>Speler 3</v>
      </c>
      <c r="E399" t="str">
        <f>+Scoreblad!$AG$36</f>
        <v>Speler 4</v>
      </c>
      <c r="F399" t="str">
        <f>+Scoreblad!$AH$36</f>
        <v>Speler 2</v>
      </c>
    </row>
    <row r="400" spans="1:8" x14ac:dyDescent="0.3">
      <c r="B400" t="str">
        <f>IF(Scoreblad!$M$8="Aan","West",IF(Scoreblad!$M$35="Remise",B382,IF(OR(OR(OR(B383*10+B387=20,C383*10+C387=20),D383*10+D387=20),E383*10+E387=20),B382,E382)))</f>
        <v>West</v>
      </c>
      <c r="C400" t="str">
        <f>IF(Scoreblad!$M$8="Aan","Noord",IF(Scoreblad!$M$35="Remise",C382,IF(OR(OR(OR(C383*10+C387=20,D383*10+D387=20),E383*10+E387=20),B383*10+B387=20),C382,B382)))</f>
        <v>Noord</v>
      </c>
      <c r="D400" t="str">
        <f>IF(Scoreblad!$M$8="Aan","Oost",IF(Scoreblad!$M$35="Remise",D382,IF(OR(OR(OR(D383*10+D387=20,E383*10+E387=20),B383*10+B387=20),C383*10+C387=20),D382,C382)))</f>
        <v>Oost</v>
      </c>
      <c r="E400" t="str">
        <f>IF(Scoreblad!$M$8="Aan","Zuid",IF(Scoreblad!$M$35="Remise",E382,IF(OR(OR(OR(E383*10+E387=20,B383*10+B387=20),C383*10+C387=20),D383*10+D387=20),E382,D382)))</f>
        <v>Zuid</v>
      </c>
      <c r="F400" t="s">
        <v>74</v>
      </c>
    </row>
    <row r="401" spans="1:8" x14ac:dyDescent="0.3">
      <c r="A401" t="s">
        <v>12</v>
      </c>
      <c r="B401">
        <f>IF(B400="Oost",2,1)</f>
        <v>1</v>
      </c>
      <c r="C401">
        <f>IF(C400="Oost",2,1)</f>
        <v>1</v>
      </c>
      <c r="D401">
        <f>IF(D400="Oost",2,1)</f>
        <v>2</v>
      </c>
      <c r="E401">
        <f>IF(E400="Oost",2,1)</f>
        <v>1</v>
      </c>
      <c r="F401">
        <v>0</v>
      </c>
    </row>
    <row r="402" spans="1:8" x14ac:dyDescent="0.3">
      <c r="A402" t="s">
        <v>79</v>
      </c>
      <c r="B402">
        <v>1</v>
      </c>
      <c r="C402">
        <v>2</v>
      </c>
      <c r="D402">
        <v>3</v>
      </c>
      <c r="E402">
        <v>4</v>
      </c>
      <c r="F402">
        <v>5</v>
      </c>
    </row>
    <row r="403" spans="1:8" x14ac:dyDescent="0.3">
      <c r="A403" t="s">
        <v>65</v>
      </c>
      <c r="B403">
        <f>IF(B401=2,$I$1,1)</f>
        <v>1</v>
      </c>
      <c r="C403">
        <f>IF(C401=2,$I$1,1)</f>
        <v>1</v>
      </c>
      <c r="D403">
        <f>IF(D401=2,$I$1,1)</f>
        <v>1</v>
      </c>
      <c r="E403">
        <f>IF(E401=2,$I$1,1)</f>
        <v>1</v>
      </c>
      <c r="F403">
        <f>IF(F401=2,$I$1,1)</f>
        <v>1</v>
      </c>
    </row>
    <row r="404" spans="1:8" x14ac:dyDescent="0.3">
      <c r="A404" t="s">
        <v>76</v>
      </c>
      <c r="B404">
        <v>1</v>
      </c>
      <c r="C404">
        <v>1</v>
      </c>
      <c r="D404">
        <v>1</v>
      </c>
      <c r="E404">
        <v>1</v>
      </c>
      <c r="F404">
        <v>0</v>
      </c>
    </row>
    <row r="405" spans="1:8" x14ac:dyDescent="0.3">
      <c r="A405" t="s">
        <v>13</v>
      </c>
      <c r="B405">
        <f>IF(B399=Scoreblad!$M$36,0,1)</f>
        <v>1</v>
      </c>
      <c r="C405">
        <f>IF(C399=Scoreblad!$M$36,0,1)</f>
        <v>1</v>
      </c>
      <c r="D405">
        <f>IF(D399=Scoreblad!$M$36,0,1)</f>
        <v>1</v>
      </c>
      <c r="E405">
        <f>IF(E399=Scoreblad!$M$36,0,1)</f>
        <v>1</v>
      </c>
      <c r="F405">
        <v>1</v>
      </c>
      <c r="H405" t="str">
        <f>+Scoreblad!$M$36</f>
        <v>Naam</v>
      </c>
    </row>
    <row r="406" spans="1:8" x14ac:dyDescent="0.3">
      <c r="A406" t="s">
        <v>14</v>
      </c>
      <c r="B406">
        <f>+Scoreblad!K$36/B403</f>
        <v>0</v>
      </c>
      <c r="C406">
        <f>+Scoreblad!C$36/C403</f>
        <v>0</v>
      </c>
      <c r="D406">
        <f>+Scoreblad!G$36/D403</f>
        <v>0</v>
      </c>
      <c r="E406">
        <f>+Scoreblad!I$36/E403</f>
        <v>0</v>
      </c>
      <c r="F406">
        <f>+Scoreblad!E$36/F403</f>
        <v>0</v>
      </c>
      <c r="G406" t="s">
        <v>16</v>
      </c>
    </row>
    <row r="407" spans="1:8" x14ac:dyDescent="0.3">
      <c r="A407" t="str">
        <f>+B399</f>
        <v>Speler 5</v>
      </c>
      <c r="B407">
        <v>0</v>
      </c>
      <c r="C407">
        <f>$B405*C406*C401*$B401</f>
        <v>0</v>
      </c>
      <c r="D407">
        <f>$B405*D406*D401*$B401</f>
        <v>0</v>
      </c>
      <c r="E407">
        <f>$B405*E406*E401*$B401</f>
        <v>0</v>
      </c>
      <c r="F407">
        <f>$B405*F406*F401*$B401</f>
        <v>0</v>
      </c>
      <c r="G407">
        <f>SUM(B407:F407)</f>
        <v>0</v>
      </c>
    </row>
    <row r="408" spans="1:8" x14ac:dyDescent="0.3">
      <c r="A408" t="str">
        <f>+C399</f>
        <v>Speler 1</v>
      </c>
      <c r="B408">
        <f>+$C405*B406*B401*$C401</f>
        <v>0</v>
      </c>
      <c r="C408">
        <v>0</v>
      </c>
      <c r="D408">
        <f>+$C405*D406*D401*$C401</f>
        <v>0</v>
      </c>
      <c r="E408">
        <f>+$C405*E406*E401*$C401</f>
        <v>0</v>
      </c>
      <c r="F408">
        <f>+$C405*F406*F401*$C401</f>
        <v>0</v>
      </c>
      <c r="G408">
        <f>SUM(B408:F408)</f>
        <v>0</v>
      </c>
    </row>
    <row r="409" spans="1:8" x14ac:dyDescent="0.3">
      <c r="A409" t="str">
        <f>+D399</f>
        <v>Speler 3</v>
      </c>
      <c r="B409">
        <f>+$D405*B406*B401*$D401</f>
        <v>0</v>
      </c>
      <c r="C409">
        <f>+$D405*C406*C401*$D401</f>
        <v>0</v>
      </c>
      <c r="D409">
        <v>0</v>
      </c>
      <c r="E409">
        <f>+$D405*E406*E401*$D401</f>
        <v>0</v>
      </c>
      <c r="F409">
        <f>+$D405*F406*F401*$D401</f>
        <v>0</v>
      </c>
      <c r="G409">
        <f>SUM(B409:F409)</f>
        <v>0</v>
      </c>
    </row>
    <row r="410" spans="1:8" x14ac:dyDescent="0.3">
      <c r="A410" t="str">
        <f>+E399</f>
        <v>Speler 4</v>
      </c>
      <c r="B410">
        <f>+$E405*B406*B401*$E401</f>
        <v>0</v>
      </c>
      <c r="C410">
        <f>+$E405*C406*C401*$E401</f>
        <v>0</v>
      </c>
      <c r="D410">
        <f>+$E405*D406*D401*$E401</f>
        <v>0</v>
      </c>
      <c r="E410">
        <v>0</v>
      </c>
      <c r="F410">
        <f>+$E405*F406*F401*$E401</f>
        <v>0</v>
      </c>
      <c r="G410">
        <f>SUM(B410:F410)</f>
        <v>0</v>
      </c>
    </row>
    <row r="411" spans="1:8" x14ac:dyDescent="0.3">
      <c r="A411" t="str">
        <f>+F399</f>
        <v>Speler 2</v>
      </c>
      <c r="B411">
        <f>$F405*B406*B401*$F401</f>
        <v>0</v>
      </c>
      <c r="C411">
        <f>$F405*C406*C401*$F401</f>
        <v>0</v>
      </c>
      <c r="D411">
        <f>$F405*D406*D401*$F401</f>
        <v>0</v>
      </c>
      <c r="E411">
        <f>$F405*E406*E401*$F401</f>
        <v>0</v>
      </c>
      <c r="F411">
        <v>0</v>
      </c>
      <c r="G411">
        <f>SUM(B411:F411)</f>
        <v>0</v>
      </c>
    </row>
    <row r="412" spans="1:8" x14ac:dyDescent="0.3">
      <c r="A412" t="s">
        <v>15</v>
      </c>
      <c r="B412">
        <f>SUM(B407:B411)</f>
        <v>0</v>
      </c>
      <c r="C412">
        <f>SUM(C407:C411)</f>
        <v>0</v>
      </c>
      <c r="D412">
        <f>SUM(D407:D411)</f>
        <v>0</v>
      </c>
      <c r="E412">
        <f>SUM(E407:E411)</f>
        <v>0</v>
      </c>
      <c r="F412">
        <f>SUM(F407:F411)</f>
        <v>0</v>
      </c>
      <c r="G412">
        <f>SUM(B412:F412)-SUM(G407:G411)</f>
        <v>0</v>
      </c>
    </row>
    <row r="413" spans="1:8" x14ac:dyDescent="0.3">
      <c r="A413" t="s">
        <v>17</v>
      </c>
      <c r="B413">
        <f>+B412-G407</f>
        <v>0</v>
      </c>
      <c r="C413">
        <f>+C412-G408</f>
        <v>0</v>
      </c>
      <c r="D413">
        <f>+D412-G409</f>
        <v>0</v>
      </c>
      <c r="E413">
        <f>+E412-G410</f>
        <v>0</v>
      </c>
      <c r="F413">
        <f>+F412-K411</f>
        <v>0</v>
      </c>
    </row>
    <row r="415" spans="1:8" x14ac:dyDescent="0.3">
      <c r="A415" t="s">
        <v>84</v>
      </c>
    </row>
    <row r="417" spans="1:8" x14ac:dyDescent="0.3">
      <c r="A417" t="s">
        <v>11</v>
      </c>
      <c r="B417" t="str">
        <f>+Scoreblad!$AD$37</f>
        <v>Speler 5</v>
      </c>
      <c r="C417" t="str">
        <f>+Scoreblad!$AE$37</f>
        <v>Speler 1</v>
      </c>
      <c r="D417" t="str">
        <f>+Scoreblad!$AF$37</f>
        <v>Speler 2</v>
      </c>
      <c r="E417" t="str">
        <f>+Scoreblad!$AG$37</f>
        <v>Speler 4</v>
      </c>
      <c r="F417" t="str">
        <f>+Scoreblad!$AH$37</f>
        <v>Speler 3</v>
      </c>
    </row>
    <row r="418" spans="1:8" x14ac:dyDescent="0.3">
      <c r="B418" t="str">
        <f>IF(Scoreblad!$M$8="Aan","Zuid",IF(Scoreblad!$M$36="Remise",B400,IF(OR(OR(OR(B401*10+B405=20,C401*10+C405=20),D401*10+D405=20),E401*10+E405=20),B400,E400)))</f>
        <v>Zuid</v>
      </c>
      <c r="C418" t="str">
        <f>IF(Scoreblad!$M$8="Aan","West",IF(Scoreblad!$M$36="Remise",C400,IF(OR(OR(OR(C401*10+C405=20,D401*10+D405=20),E401*10+E405=20),B401*10+B405=20),C400,B400)))</f>
        <v>West</v>
      </c>
      <c r="D418" t="str">
        <f>IF(Scoreblad!$M$8="Aan","Noord",IF(Scoreblad!$M$36="Remise",D400,IF(OR(OR(OR(D401*10+D405=20,E401*10+E405=20),B401*10+B405=20),C401*10+C405=20),D400,C400)))</f>
        <v>Noord</v>
      </c>
      <c r="E418" t="str">
        <f>IF(Scoreblad!$M$8="Aan","Oost",IF(Scoreblad!$M$36="Remise",E400,IF(OR(OR(OR(E401*10+E405=20,B401*10+B405=20),C401*10+C405=20),D401*10+D405=20),E400,D400)))</f>
        <v>Oost</v>
      </c>
      <c r="F418" t="s">
        <v>74</v>
      </c>
    </row>
    <row r="419" spans="1:8" x14ac:dyDescent="0.3">
      <c r="A419" t="s">
        <v>12</v>
      </c>
      <c r="B419">
        <f>IF(B418="Oost",2,1)</f>
        <v>1</v>
      </c>
      <c r="C419">
        <f>IF(C418="Oost",2,1)</f>
        <v>1</v>
      </c>
      <c r="D419">
        <f>IF(D418="Oost",2,1)</f>
        <v>1</v>
      </c>
      <c r="E419">
        <f>IF(E418="Oost",2,1)</f>
        <v>2</v>
      </c>
      <c r="F419">
        <v>0</v>
      </c>
    </row>
    <row r="420" spans="1:8" x14ac:dyDescent="0.3">
      <c r="A420" t="s">
        <v>79</v>
      </c>
      <c r="B420">
        <v>1</v>
      </c>
      <c r="C420">
        <v>2</v>
      </c>
      <c r="D420">
        <v>3</v>
      </c>
      <c r="E420">
        <v>4</v>
      </c>
      <c r="F420">
        <v>5</v>
      </c>
    </row>
    <row r="421" spans="1:8" x14ac:dyDescent="0.3">
      <c r="A421" t="s">
        <v>65</v>
      </c>
      <c r="B421">
        <f>IF(B419=2,$I$1,1)</f>
        <v>1</v>
      </c>
      <c r="C421">
        <f>IF(C419=2,$I$1,1)</f>
        <v>1</v>
      </c>
      <c r="D421">
        <f>IF(D419=2,$I$1,1)</f>
        <v>1</v>
      </c>
      <c r="E421">
        <f>IF(E419=2,$I$1,1)</f>
        <v>1</v>
      </c>
      <c r="F421">
        <f>IF(F419=2,$I$1,1)</f>
        <v>1</v>
      </c>
    </row>
    <row r="422" spans="1:8" x14ac:dyDescent="0.3">
      <c r="A422" t="s">
        <v>76</v>
      </c>
      <c r="B422">
        <v>1</v>
      </c>
      <c r="C422">
        <v>1</v>
      </c>
      <c r="D422">
        <v>1</v>
      </c>
      <c r="E422">
        <v>1</v>
      </c>
      <c r="F422">
        <v>0</v>
      </c>
    </row>
    <row r="423" spans="1:8" x14ac:dyDescent="0.3">
      <c r="A423" t="s">
        <v>13</v>
      </c>
      <c r="B423">
        <f>IF(B417=Scoreblad!$M$37,0,1)</f>
        <v>1</v>
      </c>
      <c r="C423">
        <f>IF(C417=Scoreblad!$M$37,0,1)</f>
        <v>1</v>
      </c>
      <c r="D423">
        <f>IF(D417=Scoreblad!$M$37,0,1)</f>
        <v>1</v>
      </c>
      <c r="E423">
        <f>IF(E417=Scoreblad!$M$37,0,1)</f>
        <v>1</v>
      </c>
      <c r="F423">
        <v>1</v>
      </c>
      <c r="H423" t="str">
        <f>+Scoreblad!$M$37</f>
        <v>Naam</v>
      </c>
    </row>
    <row r="424" spans="1:8" x14ac:dyDescent="0.3">
      <c r="A424" t="s">
        <v>14</v>
      </c>
      <c r="B424">
        <f>+Scoreblad!K$37/B421</f>
        <v>0</v>
      </c>
      <c r="C424">
        <f>+Scoreblad!C$37/C421</f>
        <v>0</v>
      </c>
      <c r="D424">
        <f>+Scoreblad!E$37/D421</f>
        <v>0</v>
      </c>
      <c r="E424">
        <f>+Scoreblad!I$37/E421</f>
        <v>0</v>
      </c>
      <c r="F424">
        <f>+Scoreblad!G$37/F421</f>
        <v>0</v>
      </c>
      <c r="G424" t="s">
        <v>16</v>
      </c>
    </row>
    <row r="425" spans="1:8" x14ac:dyDescent="0.3">
      <c r="A425" t="str">
        <f>+B417</f>
        <v>Speler 5</v>
      </c>
      <c r="B425">
        <v>0</v>
      </c>
      <c r="C425">
        <f>$B423*C424*C419*$B419</f>
        <v>0</v>
      </c>
      <c r="D425">
        <f>$B423*D424*D419*$B419</f>
        <v>0</v>
      </c>
      <c r="E425">
        <f>$B423*E424*E419*$B419</f>
        <v>0</v>
      </c>
      <c r="F425">
        <f>$B423*F424*F419*$B419</f>
        <v>0</v>
      </c>
      <c r="G425">
        <f>SUM(B425:F425)</f>
        <v>0</v>
      </c>
    </row>
    <row r="426" spans="1:8" x14ac:dyDescent="0.3">
      <c r="A426" t="str">
        <f>+C417</f>
        <v>Speler 1</v>
      </c>
      <c r="B426">
        <f>+$C423*B424*B419*$C419</f>
        <v>0</v>
      </c>
      <c r="C426">
        <v>0</v>
      </c>
      <c r="D426">
        <f>+$C423*D424*D419*$C419</f>
        <v>0</v>
      </c>
      <c r="E426">
        <f>+$C423*E424*E419*$C419</f>
        <v>0</v>
      </c>
      <c r="F426">
        <f>+$C423*F424*F419*$C419</f>
        <v>0</v>
      </c>
      <c r="G426">
        <f>SUM(B426:F426)</f>
        <v>0</v>
      </c>
    </row>
    <row r="427" spans="1:8" x14ac:dyDescent="0.3">
      <c r="A427" t="str">
        <f>+D417</f>
        <v>Speler 2</v>
      </c>
      <c r="B427">
        <f>+$D423*B424*B419*$D419</f>
        <v>0</v>
      </c>
      <c r="C427">
        <f>+$D423*C424*C419*$D419</f>
        <v>0</v>
      </c>
      <c r="D427">
        <v>0</v>
      </c>
      <c r="E427">
        <f>+$D423*E424*E419*$D419</f>
        <v>0</v>
      </c>
      <c r="F427">
        <f>+$D423*F424*F419*$D419</f>
        <v>0</v>
      </c>
      <c r="G427">
        <f>SUM(B427:F427)</f>
        <v>0</v>
      </c>
    </row>
    <row r="428" spans="1:8" x14ac:dyDescent="0.3">
      <c r="A428" t="str">
        <f>+E417</f>
        <v>Speler 4</v>
      </c>
      <c r="B428">
        <f>+$E423*B424*B419*$E419</f>
        <v>0</v>
      </c>
      <c r="C428">
        <f>+$E423*C424*C419*$E419</f>
        <v>0</v>
      </c>
      <c r="D428">
        <f>+$E423*D424*D419*$E419</f>
        <v>0</v>
      </c>
      <c r="E428">
        <v>0</v>
      </c>
      <c r="F428">
        <f>+$E423*F424*F419*$E419</f>
        <v>0</v>
      </c>
      <c r="G428">
        <f>SUM(B428:F428)</f>
        <v>0</v>
      </c>
    </row>
    <row r="429" spans="1:8" x14ac:dyDescent="0.3">
      <c r="A429" t="str">
        <f>+F417</f>
        <v>Speler 3</v>
      </c>
      <c r="B429">
        <f>$F423*B424*B419*$F419</f>
        <v>0</v>
      </c>
      <c r="C429">
        <f>$F423*C424*C419*$F419</f>
        <v>0</v>
      </c>
      <c r="D429">
        <f>$F423*D424*D419*$F419</f>
        <v>0</v>
      </c>
      <c r="E429">
        <f>$F423*E424*E419*$F419</f>
        <v>0</v>
      </c>
      <c r="F429">
        <v>0</v>
      </c>
      <c r="G429">
        <f>SUM(B429:F429)</f>
        <v>0</v>
      </c>
    </row>
    <row r="430" spans="1:8" x14ac:dyDescent="0.3">
      <c r="A430" t="s">
        <v>15</v>
      </c>
      <c r="B430">
        <f>SUM(B425:B429)</f>
        <v>0</v>
      </c>
      <c r="C430">
        <f>SUM(C425:C429)</f>
        <v>0</v>
      </c>
      <c r="D430">
        <f>SUM(D425:D429)</f>
        <v>0</v>
      </c>
      <c r="E430">
        <f>SUM(E425:E429)</f>
        <v>0</v>
      </c>
      <c r="F430">
        <f>SUM(F425:F429)</f>
        <v>0</v>
      </c>
      <c r="G430">
        <f>SUM(B430:F430)-SUM(G425:G429)</f>
        <v>0</v>
      </c>
    </row>
    <row r="431" spans="1:8" x14ac:dyDescent="0.3">
      <c r="A431" t="s">
        <v>17</v>
      </c>
      <c r="B431">
        <f>+B430-G425</f>
        <v>0</v>
      </c>
      <c r="C431">
        <f>+C430-G426</f>
        <v>0</v>
      </c>
      <c r="D431">
        <f>+D430-G427</f>
        <v>0</v>
      </c>
      <c r="E431">
        <f>+E430-G428</f>
        <v>0</v>
      </c>
      <c r="F431">
        <f>+F430-K429</f>
        <v>0</v>
      </c>
    </row>
    <row r="433" spans="1:8" x14ac:dyDescent="0.3">
      <c r="A433" t="s">
        <v>85</v>
      </c>
    </row>
    <row r="435" spans="1:8" x14ac:dyDescent="0.3">
      <c r="A435" t="s">
        <v>11</v>
      </c>
      <c r="B435" t="str">
        <f>+Scoreblad!$AD$38</f>
        <v>Speler 5</v>
      </c>
      <c r="C435" t="str">
        <f>+Scoreblad!$AE$38</f>
        <v>Speler 1</v>
      </c>
      <c r="D435" t="str">
        <f>+Scoreblad!$AF$38</f>
        <v>Speler 2</v>
      </c>
      <c r="E435" t="str">
        <f>+Scoreblad!$AG$38</f>
        <v>Speler 3</v>
      </c>
      <c r="F435" t="str">
        <f>+Scoreblad!$AH$38</f>
        <v>Speler 4</v>
      </c>
    </row>
    <row r="436" spans="1:8" x14ac:dyDescent="0.3">
      <c r="B436" t="str">
        <f>IF(Scoreblad!$M$8="Aan","Oost",IF(Scoreblad!$M$37="Remise",B418,IF(OR(OR(OR(B419*10+B423=20,C419*10+C423=20),D419*10+D423=20),E419*10+E423=20),B418,E418)))</f>
        <v>Oost</v>
      </c>
      <c r="C436" t="str">
        <f>IF(Scoreblad!$M$8="Aan","Zuid",IF(Scoreblad!$M$37="Remise",C418,IF(OR(OR(OR(C419*10+C423=20,D419*10+D423=20),E419*10+E423=20),B419*10+B423=20),C418,B418)))</f>
        <v>Zuid</v>
      </c>
      <c r="D436" t="str">
        <f>IF(Scoreblad!$M$8="Aan","West",IF(Scoreblad!$M$37="Remise",D418,IF(OR(OR(OR(D419*10+D423=20,E419*10+E423=20),B419*10+B423=20),C419*10+C423=20),D418,C418)))</f>
        <v>West</v>
      </c>
      <c r="E436" t="str">
        <f>IF(Scoreblad!$M$8="Aan","Noord",IF(Scoreblad!$M$37="Remise",E418,IF(OR(OR(OR(E419*10+E423=20,B419*10+B423=20),C419*10+C423=20),D419*10+D423=20),E418,D418)))</f>
        <v>Noord</v>
      </c>
      <c r="F436" t="s">
        <v>74</v>
      </c>
    </row>
    <row r="437" spans="1:8" x14ac:dyDescent="0.3">
      <c r="A437" t="s">
        <v>12</v>
      </c>
      <c r="B437">
        <f>IF(B436="Oost",2,1)</f>
        <v>2</v>
      </c>
      <c r="C437">
        <f>IF(C436="Oost",2,1)</f>
        <v>1</v>
      </c>
      <c r="D437">
        <f>IF(D436="Oost",2,1)</f>
        <v>1</v>
      </c>
      <c r="E437">
        <f>IF(E436="Oost",2,1)</f>
        <v>1</v>
      </c>
      <c r="F437">
        <v>0</v>
      </c>
    </row>
    <row r="438" spans="1:8" x14ac:dyDescent="0.3">
      <c r="A438" t="s">
        <v>79</v>
      </c>
      <c r="B438">
        <v>1</v>
      </c>
      <c r="C438">
        <v>2</v>
      </c>
      <c r="D438">
        <v>3</v>
      </c>
      <c r="E438">
        <v>4</v>
      </c>
      <c r="F438">
        <v>5</v>
      </c>
    </row>
    <row r="439" spans="1:8" x14ac:dyDescent="0.3">
      <c r="A439" t="s">
        <v>65</v>
      </c>
      <c r="B439">
        <f>IF(B437=2,$I$1,1)</f>
        <v>1</v>
      </c>
      <c r="C439">
        <f>IF(C437=2,$I$1,1)</f>
        <v>1</v>
      </c>
      <c r="D439">
        <f>IF(D437=2,$I$1,1)</f>
        <v>1</v>
      </c>
      <c r="E439">
        <f>IF(E437=2,$I$1,1)</f>
        <v>1</v>
      </c>
      <c r="F439">
        <f>IF(F437=2,$I$1,1)</f>
        <v>1</v>
      </c>
    </row>
    <row r="440" spans="1:8" x14ac:dyDescent="0.3">
      <c r="A440" t="s">
        <v>76</v>
      </c>
      <c r="B440">
        <v>1</v>
      </c>
      <c r="C440">
        <v>1</v>
      </c>
      <c r="D440">
        <v>1</v>
      </c>
      <c r="E440">
        <v>1</v>
      </c>
      <c r="F440">
        <v>0</v>
      </c>
    </row>
    <row r="441" spans="1:8" x14ac:dyDescent="0.3">
      <c r="A441" t="s">
        <v>13</v>
      </c>
      <c r="B441">
        <f>IF(B435=Scoreblad!$M$38,0,1)</f>
        <v>1</v>
      </c>
      <c r="C441">
        <f>IF(C435=Scoreblad!$M$38,0,1)</f>
        <v>1</v>
      </c>
      <c r="D441">
        <f>IF(D435=Scoreblad!$M$38,0,1)</f>
        <v>1</v>
      </c>
      <c r="E441">
        <f>IF(E435=Scoreblad!$M$38,0,1)</f>
        <v>1</v>
      </c>
      <c r="F441">
        <v>1</v>
      </c>
      <c r="H441" t="str">
        <f>+Scoreblad!$M$38</f>
        <v>Naam</v>
      </c>
    </row>
    <row r="442" spans="1:8" x14ac:dyDescent="0.3">
      <c r="A442" t="s">
        <v>14</v>
      </c>
      <c r="B442">
        <f>+Scoreblad!K$38/B439</f>
        <v>0</v>
      </c>
      <c r="C442">
        <f>+Scoreblad!C$38/C439</f>
        <v>0</v>
      </c>
      <c r="D442">
        <f>+Scoreblad!E$38/D439</f>
        <v>0</v>
      </c>
      <c r="E442">
        <f>+Scoreblad!G$38/E439</f>
        <v>0</v>
      </c>
      <c r="F442">
        <f>+Scoreblad!I$38/F439</f>
        <v>0</v>
      </c>
      <c r="G442" t="s">
        <v>16</v>
      </c>
    </row>
    <row r="443" spans="1:8" x14ac:dyDescent="0.3">
      <c r="A443" t="str">
        <f>+B435</f>
        <v>Speler 5</v>
      </c>
      <c r="B443">
        <v>0</v>
      </c>
      <c r="C443">
        <f>$B441*C442*C437*$B437</f>
        <v>0</v>
      </c>
      <c r="D443">
        <f>$B441*D442*D437*$B437</f>
        <v>0</v>
      </c>
      <c r="E443">
        <f>$B441*E442*E437*$B437</f>
        <v>0</v>
      </c>
      <c r="F443">
        <f>$B441*F442*F437*$B437</f>
        <v>0</v>
      </c>
      <c r="G443">
        <f>SUM(B443:F443)</f>
        <v>0</v>
      </c>
    </row>
    <row r="444" spans="1:8" x14ac:dyDescent="0.3">
      <c r="A444" t="str">
        <f>+C435</f>
        <v>Speler 1</v>
      </c>
      <c r="B444">
        <f>+$C441*B442*B437*$C437</f>
        <v>0</v>
      </c>
      <c r="C444">
        <v>0</v>
      </c>
      <c r="D444">
        <f>+$C441*D442*D437*$C437</f>
        <v>0</v>
      </c>
      <c r="E444">
        <f>+$C441*E442*E437*$C437</f>
        <v>0</v>
      </c>
      <c r="F444">
        <f>+$C441*F442*F437*$C437</f>
        <v>0</v>
      </c>
      <c r="G444">
        <f>SUM(B444:F444)</f>
        <v>0</v>
      </c>
    </row>
    <row r="445" spans="1:8" x14ac:dyDescent="0.3">
      <c r="A445" t="str">
        <f>+D435</f>
        <v>Speler 2</v>
      </c>
      <c r="B445">
        <f>+$D441*B442*B437*$D437</f>
        <v>0</v>
      </c>
      <c r="C445">
        <f>+$D441*C442*C437*$D437</f>
        <v>0</v>
      </c>
      <c r="D445">
        <v>0</v>
      </c>
      <c r="E445">
        <f>+$D441*E442*E437*$D437</f>
        <v>0</v>
      </c>
      <c r="F445">
        <f>+$D441*F442*F437*$D437</f>
        <v>0</v>
      </c>
      <c r="G445">
        <f>SUM(B445:F445)</f>
        <v>0</v>
      </c>
    </row>
    <row r="446" spans="1:8" x14ac:dyDescent="0.3">
      <c r="A446" t="str">
        <f>+E435</f>
        <v>Speler 3</v>
      </c>
      <c r="B446">
        <f>+$E441*B442*B437*$E437</f>
        <v>0</v>
      </c>
      <c r="C446">
        <f>+$E441*C442*C437*$E437</f>
        <v>0</v>
      </c>
      <c r="D446">
        <f>+$E441*D442*D437*$E437</f>
        <v>0</v>
      </c>
      <c r="E446">
        <v>0</v>
      </c>
      <c r="F446">
        <f>+$E441*F442*F437*$E437</f>
        <v>0</v>
      </c>
      <c r="G446">
        <f>SUM(B446:F446)</f>
        <v>0</v>
      </c>
    </row>
    <row r="447" spans="1:8" x14ac:dyDescent="0.3">
      <c r="A447" t="str">
        <f>+F435</f>
        <v>Speler 4</v>
      </c>
      <c r="B447">
        <f>$F441*B442*B437*$F437</f>
        <v>0</v>
      </c>
      <c r="C447">
        <f>$F441*C442*C437*$F437</f>
        <v>0</v>
      </c>
      <c r="D447">
        <f>$F441*D442*D437*$F437</f>
        <v>0</v>
      </c>
      <c r="E447">
        <f>$F441*E442*E437*$F437</f>
        <v>0</v>
      </c>
      <c r="F447">
        <v>0</v>
      </c>
      <c r="G447">
        <f>SUM(B447:F447)</f>
        <v>0</v>
      </c>
    </row>
    <row r="448" spans="1:8" x14ac:dyDescent="0.3">
      <c r="A448" t="s">
        <v>15</v>
      </c>
      <c r="B448">
        <f>SUM(B443:B447)</f>
        <v>0</v>
      </c>
      <c r="C448">
        <f>SUM(C443:C447)</f>
        <v>0</v>
      </c>
      <c r="D448">
        <f>SUM(D443:D447)</f>
        <v>0</v>
      </c>
      <c r="E448">
        <f>SUM(E443:E447)</f>
        <v>0</v>
      </c>
      <c r="F448">
        <f>SUM(F443:F447)</f>
        <v>0</v>
      </c>
      <c r="G448">
        <f>SUM(B448:F448)-SUM(G443:G447)</f>
        <v>0</v>
      </c>
    </row>
    <row r="449" spans="1:8" x14ac:dyDescent="0.3">
      <c r="A449" t="s">
        <v>17</v>
      </c>
      <c r="B449">
        <f>+B448-G443</f>
        <v>0</v>
      </c>
      <c r="C449">
        <f>+C448-G444</f>
        <v>0</v>
      </c>
      <c r="D449">
        <f>+D448-G445</f>
        <v>0</v>
      </c>
      <c r="E449">
        <f>+E448-G446</f>
        <v>0</v>
      </c>
      <c r="F449">
        <f>+F448-K447</f>
        <v>0</v>
      </c>
    </row>
    <row r="451" spans="1:8" x14ac:dyDescent="0.3">
      <c r="A451" t="s">
        <v>86</v>
      </c>
    </row>
    <row r="453" spans="1:8" x14ac:dyDescent="0.3">
      <c r="A453" t="s">
        <v>11</v>
      </c>
      <c r="B453" t="str">
        <f>+Scoreblad!$AD$39</f>
        <v>Speler 4</v>
      </c>
      <c r="C453" t="str">
        <f>+Scoreblad!$AE$39</f>
        <v>Speler 1</v>
      </c>
      <c r="D453" t="str">
        <f>+Scoreblad!$AF$39</f>
        <v>Speler 2</v>
      </c>
      <c r="E453" t="str">
        <f>+Scoreblad!$AG$39</f>
        <v>Speler 3</v>
      </c>
      <c r="F453" t="str">
        <f>+Scoreblad!$AH$39</f>
        <v>Speler 5</v>
      </c>
    </row>
    <row r="454" spans="1:8" x14ac:dyDescent="0.3">
      <c r="B454" t="str">
        <f>IF(Scoreblad!$M$8="Aan","Noord",IF(Scoreblad!$M$38="Remise",B436,IF(OR(OR(OR(B437*10+B441=20,C437*10+C441=20),D437*10+D441=20),E437*10+E441=20),B436,E436)))</f>
        <v>Noord</v>
      </c>
      <c r="C454" t="str">
        <f>IF(Scoreblad!$M$8="Aan","Oost",IF(Scoreblad!$M$38="Remise",C436,IF(OR(OR(OR(C437*10+C441=20,D437*10+D441=20),E437*10+E441=20),B437*10+B441=20),C436,B436)))</f>
        <v>Oost</v>
      </c>
      <c r="D454" t="str">
        <f>IF(Scoreblad!$M$8="Aan","Zuid",IF(Scoreblad!$M$38="Remise",D436,IF(OR(OR(OR(D437*10+D441=20,E437*10+E441=20),B437*10+B441=20),C437*10+C441=20),D436,C436)))</f>
        <v>Zuid</v>
      </c>
      <c r="E454" t="str">
        <f>IF(Scoreblad!$M$8="Aan","West",IF(Scoreblad!$M$38="Remise",E436,IF(OR(OR(OR(E437*10+E441=20,B437*10+B441=20),C437*10+C441=20),D437*10+D441=20),E436,D436)))</f>
        <v>West</v>
      </c>
      <c r="F454" t="s">
        <v>74</v>
      </c>
    </row>
    <row r="455" spans="1:8" x14ac:dyDescent="0.3">
      <c r="A455" t="s">
        <v>12</v>
      </c>
      <c r="B455">
        <f>IF(B454="Oost",2,1)</f>
        <v>1</v>
      </c>
      <c r="C455">
        <f>IF(C454="Oost",2,1)</f>
        <v>2</v>
      </c>
      <c r="D455">
        <f>IF(D454="Oost",2,1)</f>
        <v>1</v>
      </c>
      <c r="E455">
        <f>IF(E454="Oost",2,1)</f>
        <v>1</v>
      </c>
      <c r="F455">
        <v>0</v>
      </c>
    </row>
    <row r="456" spans="1:8" x14ac:dyDescent="0.3">
      <c r="A456" t="s">
        <v>79</v>
      </c>
      <c r="B456">
        <v>1</v>
      </c>
      <c r="C456">
        <v>2</v>
      </c>
      <c r="D456">
        <v>3</v>
      </c>
      <c r="E456">
        <v>4</v>
      </c>
      <c r="F456">
        <v>5</v>
      </c>
    </row>
    <row r="457" spans="1:8" x14ac:dyDescent="0.3">
      <c r="A457" t="s">
        <v>65</v>
      </c>
      <c r="B457">
        <f>IF(B455=2,$I$1,1)</f>
        <v>1</v>
      </c>
      <c r="C457">
        <f>IF(C455=2,$I$1,1)</f>
        <v>1</v>
      </c>
      <c r="D457">
        <f>IF(D455=2,$I$1,1)</f>
        <v>1</v>
      </c>
      <c r="E457">
        <f>IF(E455=2,$I$1,1)</f>
        <v>1</v>
      </c>
      <c r="F457">
        <f>IF(F455=2,$I$1,1)</f>
        <v>1</v>
      </c>
    </row>
    <row r="458" spans="1:8" x14ac:dyDescent="0.3">
      <c r="A458" t="s">
        <v>76</v>
      </c>
      <c r="B458">
        <v>1</v>
      </c>
      <c r="C458">
        <v>1</v>
      </c>
      <c r="D458">
        <v>1</v>
      </c>
      <c r="E458">
        <v>1</v>
      </c>
      <c r="F458">
        <v>0</v>
      </c>
    </row>
    <row r="459" spans="1:8" x14ac:dyDescent="0.3">
      <c r="A459" t="s">
        <v>13</v>
      </c>
      <c r="B459">
        <f>IF(B453=Scoreblad!$M$39,0,1)</f>
        <v>1</v>
      </c>
      <c r="C459">
        <f>IF(C453=Scoreblad!$M$39,0,1)</f>
        <v>1</v>
      </c>
      <c r="D459">
        <f>IF(D453=Scoreblad!$M$39,0,1)</f>
        <v>1</v>
      </c>
      <c r="E459">
        <f>IF(E453=Scoreblad!$M$39,0,1)</f>
        <v>1</v>
      </c>
      <c r="F459">
        <v>1</v>
      </c>
      <c r="H459" t="str">
        <f>+Scoreblad!$M$39</f>
        <v>Naam</v>
      </c>
    </row>
    <row r="460" spans="1:8" x14ac:dyDescent="0.3">
      <c r="A460" t="s">
        <v>14</v>
      </c>
      <c r="B460">
        <f>+Scoreblad!I$39/B457</f>
        <v>0</v>
      </c>
      <c r="C460">
        <f>+Scoreblad!C$39/C457</f>
        <v>0</v>
      </c>
      <c r="D460">
        <f>+Scoreblad!E$39/D457</f>
        <v>0</v>
      </c>
      <c r="E460">
        <f>+Scoreblad!G$39/E457</f>
        <v>0</v>
      </c>
      <c r="F460">
        <f>+Scoreblad!K$39/F457</f>
        <v>0</v>
      </c>
      <c r="G460" t="s">
        <v>16</v>
      </c>
    </row>
    <row r="461" spans="1:8" x14ac:dyDescent="0.3">
      <c r="A461" t="str">
        <f>+B453</f>
        <v>Speler 4</v>
      </c>
      <c r="B461">
        <v>0</v>
      </c>
      <c r="C461">
        <f>$B459*C460*C455*$B455</f>
        <v>0</v>
      </c>
      <c r="D461">
        <f>$B459*D460*D455*$B455</f>
        <v>0</v>
      </c>
      <c r="E461">
        <f>$B459*E460*E455*$B455</f>
        <v>0</v>
      </c>
      <c r="F461">
        <f>$B459*F460*F455*$B455</f>
        <v>0</v>
      </c>
      <c r="G461">
        <f>SUM(B461:F461)</f>
        <v>0</v>
      </c>
    </row>
    <row r="462" spans="1:8" x14ac:dyDescent="0.3">
      <c r="A462" t="str">
        <f>+C453</f>
        <v>Speler 1</v>
      </c>
      <c r="B462">
        <f>+$C459*B460*B455*$C455</f>
        <v>0</v>
      </c>
      <c r="C462">
        <v>0</v>
      </c>
      <c r="D462">
        <f>+$C459*D460*D455*$C455</f>
        <v>0</v>
      </c>
      <c r="E462">
        <f>+$C459*E460*E455*$C455</f>
        <v>0</v>
      </c>
      <c r="F462">
        <f>+$C459*F460*F455*$C455</f>
        <v>0</v>
      </c>
      <c r="G462">
        <f>SUM(B462:F462)</f>
        <v>0</v>
      </c>
    </row>
    <row r="463" spans="1:8" x14ac:dyDescent="0.3">
      <c r="A463" t="str">
        <f>+D453</f>
        <v>Speler 2</v>
      </c>
      <c r="B463">
        <f>+$D459*B460*B455*$D455</f>
        <v>0</v>
      </c>
      <c r="C463">
        <f>+$D459*C460*C455*$D455</f>
        <v>0</v>
      </c>
      <c r="D463">
        <v>0</v>
      </c>
      <c r="E463">
        <f>+$D459*E460*E455*$D455</f>
        <v>0</v>
      </c>
      <c r="F463">
        <f>+$D459*F460*F455*$D455</f>
        <v>0</v>
      </c>
      <c r="G463">
        <f>SUM(B463:F463)</f>
        <v>0</v>
      </c>
    </row>
    <row r="464" spans="1:8" x14ac:dyDescent="0.3">
      <c r="A464" t="str">
        <f>+E453</f>
        <v>Speler 3</v>
      </c>
      <c r="B464">
        <f>+$E459*B460*B455*$E455</f>
        <v>0</v>
      </c>
      <c r="C464">
        <f>+$E459*C460*C455*$E455</f>
        <v>0</v>
      </c>
      <c r="D464">
        <f>+$E459*D460*D455*$E455</f>
        <v>0</v>
      </c>
      <c r="E464">
        <v>0</v>
      </c>
      <c r="F464">
        <f>+$E459*F460*F455*$E455</f>
        <v>0</v>
      </c>
      <c r="G464">
        <f>SUM(B464:F464)</f>
        <v>0</v>
      </c>
    </row>
    <row r="465" spans="1:8" x14ac:dyDescent="0.3">
      <c r="A465" t="str">
        <f>+F453</f>
        <v>Speler 5</v>
      </c>
      <c r="B465">
        <f>$F459*B460*B455*$F455</f>
        <v>0</v>
      </c>
      <c r="C465">
        <f>$F459*C460*C455*$F455</f>
        <v>0</v>
      </c>
      <c r="D465">
        <f>$F459*D460*D455*$F455</f>
        <v>0</v>
      </c>
      <c r="E465">
        <f>$F459*E460*E455*$F455</f>
        <v>0</v>
      </c>
      <c r="F465">
        <v>0</v>
      </c>
      <c r="G465">
        <f>SUM(B465:F465)</f>
        <v>0</v>
      </c>
    </row>
    <row r="466" spans="1:8" x14ac:dyDescent="0.3">
      <c r="A466" t="s">
        <v>15</v>
      </c>
      <c r="B466">
        <f>SUM(B461:B465)</f>
        <v>0</v>
      </c>
      <c r="C466">
        <f>SUM(C461:C465)</f>
        <v>0</v>
      </c>
      <c r="D466">
        <f>SUM(D461:D465)</f>
        <v>0</v>
      </c>
      <c r="E466">
        <f>SUM(E461:E465)</f>
        <v>0</v>
      </c>
      <c r="F466">
        <f>SUM(F461:F465)</f>
        <v>0</v>
      </c>
      <c r="G466">
        <f>SUM(B466:F466)-SUM(G461:G465)</f>
        <v>0</v>
      </c>
    </row>
    <row r="467" spans="1:8" x14ac:dyDescent="0.3">
      <c r="A467" t="s">
        <v>17</v>
      </c>
      <c r="B467">
        <f>+B466-G461</f>
        <v>0</v>
      </c>
      <c r="C467">
        <f>+C466-G462</f>
        <v>0</v>
      </c>
      <c r="D467">
        <f>+D466-G463</f>
        <v>0</v>
      </c>
      <c r="E467">
        <f>+E466-G464</f>
        <v>0</v>
      </c>
      <c r="F467">
        <f>+F466-K465</f>
        <v>0</v>
      </c>
    </row>
    <row r="469" spans="1:8" x14ac:dyDescent="0.3">
      <c r="A469" t="s">
        <v>87</v>
      </c>
    </row>
    <row r="471" spans="1:8" x14ac:dyDescent="0.3">
      <c r="A471" t="s">
        <v>11</v>
      </c>
      <c r="B471" t="str">
        <f>+Scoreblad!$AD$40</f>
        <v>Speler 4</v>
      </c>
      <c r="C471" t="str">
        <f>+Scoreblad!$AE$40</f>
        <v>Speler 5</v>
      </c>
      <c r="D471" t="str">
        <f>+Scoreblad!$AF$40</f>
        <v>Speler 2</v>
      </c>
      <c r="E471" t="str">
        <f>+Scoreblad!$AG$40</f>
        <v>Speler 3</v>
      </c>
      <c r="F471" t="str">
        <f>+Scoreblad!$AH$40</f>
        <v>Speler 1</v>
      </c>
    </row>
    <row r="472" spans="1:8" x14ac:dyDescent="0.3">
      <c r="B472" t="str">
        <f>IF(Scoreblad!$M$8="Aan","West",IF(Scoreblad!$M$39="Remise",B454,IF(OR(OR(OR(B455*10+B459=20,C455*10+C459=20),D455*10+D459=20),E455*10+E459=20),B454,E454)))</f>
        <v>West</v>
      </c>
      <c r="C472" t="str">
        <f>IF(Scoreblad!$M$8="Aan","Noord",IF(Scoreblad!$M$39="Remise",C454,IF(OR(OR(OR(C455*10+C459=20,D455*10+D459=20),E455*10+E459=20),B455*10+B459=20),C454,B454)))</f>
        <v>Noord</v>
      </c>
      <c r="D472" t="str">
        <f>IF(Scoreblad!$M$8="Aan","Oost",IF(Scoreblad!$M$39="Remise",D454,IF(OR(OR(OR(D455*10+D459=20,E455*10+E459=20),B455*10+B459=20),C455*10+C459=20),D454,C454)))</f>
        <v>Oost</v>
      </c>
      <c r="E472" t="str">
        <f>IF(Scoreblad!$M$8="Aan","Zuid",IF(Scoreblad!$M$39="Remise",E454,IF(OR(OR(OR(E455*10+E459=20,B455*10+B459=20),C455*10+C459=20),D455*10+D459=20),E454,D454)))</f>
        <v>Zuid</v>
      </c>
      <c r="F472" t="s">
        <v>74</v>
      </c>
    </row>
    <row r="473" spans="1:8" x14ac:dyDescent="0.3">
      <c r="A473" t="s">
        <v>12</v>
      </c>
      <c r="B473">
        <f>IF(B472="Oost",2,1)</f>
        <v>1</v>
      </c>
      <c r="C473">
        <f>IF(C472="Oost",2,1)</f>
        <v>1</v>
      </c>
      <c r="D473">
        <f>IF(D472="Oost",2,1)</f>
        <v>2</v>
      </c>
      <c r="E473">
        <f>IF(E472="Oost",2,1)</f>
        <v>1</v>
      </c>
      <c r="F473">
        <v>0</v>
      </c>
    </row>
    <row r="474" spans="1:8" x14ac:dyDescent="0.3">
      <c r="A474" t="s">
        <v>79</v>
      </c>
      <c r="B474">
        <v>1</v>
      </c>
      <c r="C474">
        <v>2</v>
      </c>
      <c r="D474">
        <v>3</v>
      </c>
      <c r="E474">
        <v>4</v>
      </c>
      <c r="F474">
        <v>5</v>
      </c>
    </row>
    <row r="475" spans="1:8" x14ac:dyDescent="0.3">
      <c r="A475" t="s">
        <v>65</v>
      </c>
      <c r="B475">
        <f>IF(B473=2,$I$1,1)</f>
        <v>1</v>
      </c>
      <c r="C475">
        <f>IF(C473=2,$I$1,1)</f>
        <v>1</v>
      </c>
      <c r="D475">
        <f>IF(D473=2,$I$1,1)</f>
        <v>1</v>
      </c>
      <c r="E475">
        <f>IF(E473=2,$I$1,1)</f>
        <v>1</v>
      </c>
      <c r="F475">
        <f>IF(F473=2,$I$1,1)</f>
        <v>1</v>
      </c>
    </row>
    <row r="476" spans="1:8" x14ac:dyDescent="0.3">
      <c r="A476" t="s">
        <v>76</v>
      </c>
      <c r="B476">
        <v>1</v>
      </c>
      <c r="C476">
        <v>1</v>
      </c>
      <c r="D476">
        <v>1</v>
      </c>
      <c r="E476">
        <v>1</v>
      </c>
      <c r="F476">
        <v>0</v>
      </c>
    </row>
    <row r="477" spans="1:8" x14ac:dyDescent="0.3">
      <c r="A477" t="s">
        <v>13</v>
      </c>
      <c r="B477">
        <f>IF(B471=Scoreblad!$M$40,0,1)</f>
        <v>1</v>
      </c>
      <c r="C477">
        <f>IF(C471=Scoreblad!$M$40,0,1)</f>
        <v>1</v>
      </c>
      <c r="D477">
        <f>IF(D471=Scoreblad!$M$40,0,1)</f>
        <v>1</v>
      </c>
      <c r="E477">
        <f>IF(E471=Scoreblad!$M$40,0,1)</f>
        <v>1</v>
      </c>
      <c r="F477">
        <v>1</v>
      </c>
      <c r="H477" t="str">
        <f>+Scoreblad!$M$40</f>
        <v>Naam</v>
      </c>
    </row>
    <row r="478" spans="1:8" x14ac:dyDescent="0.3">
      <c r="A478" t="s">
        <v>14</v>
      </c>
      <c r="B478">
        <f>+Scoreblad!I$40/B475</f>
        <v>0</v>
      </c>
      <c r="C478">
        <f>+Scoreblad!K$40/C475</f>
        <v>0</v>
      </c>
      <c r="D478">
        <f>+Scoreblad!E$40/D475</f>
        <v>0</v>
      </c>
      <c r="E478">
        <f>+Scoreblad!G$40/E475</f>
        <v>0</v>
      </c>
      <c r="F478">
        <f>+Scoreblad!C$40/F475</f>
        <v>0</v>
      </c>
      <c r="G478" t="s">
        <v>16</v>
      </c>
    </row>
    <row r="479" spans="1:8" x14ac:dyDescent="0.3">
      <c r="A479" t="str">
        <f>+B471</f>
        <v>Speler 4</v>
      </c>
      <c r="B479">
        <v>0</v>
      </c>
      <c r="C479">
        <f>$B477*C478*C473*$B473</f>
        <v>0</v>
      </c>
      <c r="D479">
        <f>$B477*D478*D473*$B473</f>
        <v>0</v>
      </c>
      <c r="E479">
        <f>$B477*E478*E473*$B473</f>
        <v>0</v>
      </c>
      <c r="F479">
        <f>$B477*F478*F473*$B473</f>
        <v>0</v>
      </c>
      <c r="G479">
        <f>SUM(B479:F479)</f>
        <v>0</v>
      </c>
    </row>
    <row r="480" spans="1:8" x14ac:dyDescent="0.3">
      <c r="A480" t="str">
        <f>+C471</f>
        <v>Speler 5</v>
      </c>
      <c r="B480">
        <f>+$C477*B478*B473*$C473</f>
        <v>0</v>
      </c>
      <c r="C480">
        <v>0</v>
      </c>
      <c r="D480">
        <f>+$C477*D478*D473*$C473</f>
        <v>0</v>
      </c>
      <c r="E480">
        <f>+$C477*E478*E473*$C473</f>
        <v>0</v>
      </c>
      <c r="F480">
        <f>+$C477*F478*F473*$C473</f>
        <v>0</v>
      </c>
      <c r="G480">
        <f>SUM(B480:F480)</f>
        <v>0</v>
      </c>
    </row>
    <row r="481" spans="1:8" x14ac:dyDescent="0.3">
      <c r="A481" t="str">
        <f>+D471</f>
        <v>Speler 2</v>
      </c>
      <c r="B481">
        <f>+$D477*B478*B473*$D473</f>
        <v>0</v>
      </c>
      <c r="C481">
        <f>+$D477*C478*C473*$D473</f>
        <v>0</v>
      </c>
      <c r="D481">
        <v>0</v>
      </c>
      <c r="E481">
        <f>+$D477*E478*E473*$D473</f>
        <v>0</v>
      </c>
      <c r="F481">
        <f>+$D477*F478*F473*$D473</f>
        <v>0</v>
      </c>
      <c r="G481">
        <f>SUM(B481:F481)</f>
        <v>0</v>
      </c>
    </row>
    <row r="482" spans="1:8" x14ac:dyDescent="0.3">
      <c r="A482" t="str">
        <f>+E471</f>
        <v>Speler 3</v>
      </c>
      <c r="B482">
        <f>+$E477*B478*B473*$E473</f>
        <v>0</v>
      </c>
      <c r="C482">
        <f>+$E477*C478*C473*$E473</f>
        <v>0</v>
      </c>
      <c r="D482">
        <f>+$E477*D478*D473*$E473</f>
        <v>0</v>
      </c>
      <c r="E482">
        <v>0</v>
      </c>
      <c r="F482">
        <f>+$E477*F478*F473*$E473</f>
        <v>0</v>
      </c>
      <c r="G482">
        <f>SUM(B482:F482)</f>
        <v>0</v>
      </c>
    </row>
    <row r="483" spans="1:8" x14ac:dyDescent="0.3">
      <c r="A483" t="str">
        <f>+F471</f>
        <v>Speler 1</v>
      </c>
      <c r="B483">
        <f>$F477*B478*B473*$F473</f>
        <v>0</v>
      </c>
      <c r="C483">
        <f>$F477*C478*C473*$F473</f>
        <v>0</v>
      </c>
      <c r="D483">
        <f>$F477*D478*D473*$F473</f>
        <v>0</v>
      </c>
      <c r="E483">
        <f>$F477*E478*E473*$F473</f>
        <v>0</v>
      </c>
      <c r="F483">
        <v>0</v>
      </c>
      <c r="G483">
        <f>SUM(B483:F483)</f>
        <v>0</v>
      </c>
    </row>
    <row r="484" spans="1:8" x14ac:dyDescent="0.3">
      <c r="A484" t="s">
        <v>15</v>
      </c>
      <c r="B484">
        <f>SUM(B479:B483)</f>
        <v>0</v>
      </c>
      <c r="C484">
        <f>SUM(C479:C483)</f>
        <v>0</v>
      </c>
      <c r="D484">
        <f>SUM(D479:D483)</f>
        <v>0</v>
      </c>
      <c r="E484">
        <f>SUM(E479:E483)</f>
        <v>0</v>
      </c>
      <c r="F484">
        <f>SUM(F479:F483)</f>
        <v>0</v>
      </c>
      <c r="G484">
        <f>SUM(B484:F484)-SUM(G479:G483)</f>
        <v>0</v>
      </c>
    </row>
    <row r="485" spans="1:8" x14ac:dyDescent="0.3">
      <c r="A485" t="s">
        <v>17</v>
      </c>
      <c r="B485">
        <f>+B484-G479</f>
        <v>0</v>
      </c>
      <c r="C485">
        <f>+C484-G480</f>
        <v>0</v>
      </c>
      <c r="D485">
        <f>+D484-G481</f>
        <v>0</v>
      </c>
      <c r="E485">
        <f>+E484-G482</f>
        <v>0</v>
      </c>
      <c r="F485">
        <f>+F484-K483</f>
        <v>0</v>
      </c>
    </row>
    <row r="487" spans="1:8" x14ac:dyDescent="0.3">
      <c r="A487" t="s">
        <v>88</v>
      </c>
    </row>
    <row r="489" spans="1:8" x14ac:dyDescent="0.3">
      <c r="A489" t="s">
        <v>11</v>
      </c>
      <c r="B489" t="str">
        <f>+Scoreblad!$AD$41</f>
        <v>Speler 4</v>
      </c>
      <c r="C489" t="str">
        <f>+Scoreblad!$AE$41</f>
        <v>Speler 5</v>
      </c>
      <c r="D489" t="str">
        <f>+Scoreblad!$AF$41</f>
        <v>Speler 1</v>
      </c>
      <c r="E489" t="str">
        <f>+Scoreblad!$AG$41</f>
        <v>Speler 3</v>
      </c>
      <c r="F489" t="str">
        <f>+Scoreblad!$AH$41</f>
        <v>Speler 2</v>
      </c>
    </row>
    <row r="490" spans="1:8" x14ac:dyDescent="0.3">
      <c r="B490" t="str">
        <f>IF(Scoreblad!$M$8="Aan","Zuid",IF(Scoreblad!$M$40="Remise",B472,IF(OR(OR(OR(B473*10+B477=20,C473*10+C477=20),D473*10+D477=20),E473*10+E477=20),B472,E472)))</f>
        <v>Zuid</v>
      </c>
      <c r="C490" t="str">
        <f>IF(Scoreblad!$M$8="Aan","West",IF(Scoreblad!$M$40="Remise",C472,IF(OR(OR(OR(C473*10+C477=20,D473*10+D477=20),E473*10+E477=20),B473*10+B477=20),C472,B472)))</f>
        <v>West</v>
      </c>
      <c r="D490" t="str">
        <f>IF(Scoreblad!$M$8="Aan","Noord",IF(Scoreblad!$M$40="Remise",D472,IF(OR(OR(OR(D473*10+D477=20,E473*10+E477=20),B473*10+B477=20),C473*10+C477=20),D472,C472)))</f>
        <v>Noord</v>
      </c>
      <c r="E490" t="str">
        <f>IF(Scoreblad!$M$8="Aan","Oost",IF(Scoreblad!$M$40="Remise",E472,IF(OR(OR(OR(E473*10+E477=20,B473*10+B477=20),C473*10+C477=20),D473*10+D477=20),E472,D472)))</f>
        <v>Oost</v>
      </c>
      <c r="F490" t="s">
        <v>74</v>
      </c>
    </row>
    <row r="491" spans="1:8" x14ac:dyDescent="0.3">
      <c r="A491" t="s">
        <v>12</v>
      </c>
      <c r="B491">
        <f>IF(B490="Oost",2,1)</f>
        <v>1</v>
      </c>
      <c r="C491">
        <f>IF(C490="Oost",2,1)</f>
        <v>1</v>
      </c>
      <c r="D491">
        <f>IF(D490="Oost",2,1)</f>
        <v>1</v>
      </c>
      <c r="E491">
        <f>IF(E490="Oost",2,1)</f>
        <v>2</v>
      </c>
      <c r="F491">
        <v>0</v>
      </c>
    </row>
    <row r="492" spans="1:8" x14ac:dyDescent="0.3">
      <c r="A492" t="s">
        <v>79</v>
      </c>
      <c r="B492">
        <v>1</v>
      </c>
      <c r="C492">
        <v>2</v>
      </c>
      <c r="D492">
        <v>3</v>
      </c>
      <c r="E492">
        <v>4</v>
      </c>
      <c r="F492">
        <v>5</v>
      </c>
    </row>
    <row r="493" spans="1:8" x14ac:dyDescent="0.3">
      <c r="A493" t="s">
        <v>65</v>
      </c>
      <c r="B493">
        <f>IF(B491=2,$I$1,1)</f>
        <v>1</v>
      </c>
      <c r="C493">
        <f>IF(C491=2,$I$1,1)</f>
        <v>1</v>
      </c>
      <c r="D493">
        <f>IF(D491=2,$I$1,1)</f>
        <v>1</v>
      </c>
      <c r="E493">
        <f>IF(E491=2,$I$1,1)</f>
        <v>1</v>
      </c>
      <c r="F493">
        <f>IF(F491=2,$I$1,1)</f>
        <v>1</v>
      </c>
    </row>
    <row r="494" spans="1:8" x14ac:dyDescent="0.3">
      <c r="A494" t="s">
        <v>76</v>
      </c>
      <c r="B494">
        <v>1</v>
      </c>
      <c r="C494">
        <v>1</v>
      </c>
      <c r="D494">
        <v>1</v>
      </c>
      <c r="E494">
        <v>1</v>
      </c>
      <c r="F494">
        <v>0</v>
      </c>
    </row>
    <row r="495" spans="1:8" x14ac:dyDescent="0.3">
      <c r="A495" t="s">
        <v>13</v>
      </c>
      <c r="B495">
        <f>IF(B489=Scoreblad!$M$41,0,1)</f>
        <v>1</v>
      </c>
      <c r="C495">
        <f>IF(C489=Scoreblad!$M$41,0,1)</f>
        <v>1</v>
      </c>
      <c r="D495">
        <f>IF(D489=Scoreblad!$M$41,0,1)</f>
        <v>1</v>
      </c>
      <c r="E495">
        <f>IF(E489=Scoreblad!$M$41,0,1)</f>
        <v>1</v>
      </c>
      <c r="F495">
        <v>1</v>
      </c>
      <c r="H495" t="str">
        <f>+Scoreblad!$M$41</f>
        <v>Naam</v>
      </c>
    </row>
    <row r="496" spans="1:8" x14ac:dyDescent="0.3">
      <c r="A496" t="s">
        <v>14</v>
      </c>
      <c r="B496">
        <f>+Scoreblad!I$41/B493</f>
        <v>0</v>
      </c>
      <c r="C496">
        <f>+Scoreblad!K$41/C493</f>
        <v>0</v>
      </c>
      <c r="D496">
        <f>+Scoreblad!C$41/D493</f>
        <v>0</v>
      </c>
      <c r="E496">
        <f>+Scoreblad!G$41/E493</f>
        <v>0</v>
      </c>
      <c r="F496">
        <f>+Scoreblad!E$41/F493</f>
        <v>0</v>
      </c>
      <c r="G496" t="s">
        <v>16</v>
      </c>
    </row>
    <row r="497" spans="1:7" x14ac:dyDescent="0.3">
      <c r="A497" t="str">
        <f>+B489</f>
        <v>Speler 4</v>
      </c>
      <c r="B497">
        <v>0</v>
      </c>
      <c r="C497">
        <f>$B495*C496*C491*$B491</f>
        <v>0</v>
      </c>
      <c r="D497">
        <f>$B495*D496*D491*$B491</f>
        <v>0</v>
      </c>
      <c r="E497">
        <f>$B495*E496*E491*$B491</f>
        <v>0</v>
      </c>
      <c r="F497">
        <f>$B495*F496*F491*$B491</f>
        <v>0</v>
      </c>
      <c r="G497">
        <f>SUM(B497:F497)</f>
        <v>0</v>
      </c>
    </row>
    <row r="498" spans="1:7" x14ac:dyDescent="0.3">
      <c r="A498" t="str">
        <f>+C489</f>
        <v>Speler 5</v>
      </c>
      <c r="B498">
        <f>+$C495*B496*B491*$C491</f>
        <v>0</v>
      </c>
      <c r="C498">
        <v>0</v>
      </c>
      <c r="D498">
        <f>+$C495*D496*D491*$C491</f>
        <v>0</v>
      </c>
      <c r="E498">
        <f>+$C495*E496*E491*$C491</f>
        <v>0</v>
      </c>
      <c r="F498">
        <f>+$C495*F496*F491*$C491</f>
        <v>0</v>
      </c>
      <c r="G498">
        <f>SUM(B498:F498)</f>
        <v>0</v>
      </c>
    </row>
    <row r="499" spans="1:7" x14ac:dyDescent="0.3">
      <c r="A499" t="str">
        <f>+D489</f>
        <v>Speler 1</v>
      </c>
      <c r="B499">
        <f>+$D495*B496*B491*$D491</f>
        <v>0</v>
      </c>
      <c r="C499">
        <f>+$D495*C496*C491*$D491</f>
        <v>0</v>
      </c>
      <c r="D499">
        <v>0</v>
      </c>
      <c r="E499">
        <f>+$D495*E496*E491*$D491</f>
        <v>0</v>
      </c>
      <c r="F499">
        <f>+$D495*F496*F491*$D491</f>
        <v>0</v>
      </c>
      <c r="G499">
        <f>SUM(B499:F499)</f>
        <v>0</v>
      </c>
    </row>
    <row r="500" spans="1:7" x14ac:dyDescent="0.3">
      <c r="A500" t="str">
        <f>+E489</f>
        <v>Speler 3</v>
      </c>
      <c r="B500">
        <f>+$E495*B496*B491*$E491</f>
        <v>0</v>
      </c>
      <c r="C500">
        <f>+$E495*C496*C491*$E491</f>
        <v>0</v>
      </c>
      <c r="D500">
        <f>+$E495*D496*D491*$E491</f>
        <v>0</v>
      </c>
      <c r="E500">
        <v>0</v>
      </c>
      <c r="F500">
        <f>+$E495*F496*F491*$E491</f>
        <v>0</v>
      </c>
      <c r="G500">
        <f>SUM(B500:F500)</f>
        <v>0</v>
      </c>
    </row>
    <row r="501" spans="1:7" x14ac:dyDescent="0.3">
      <c r="A501" t="str">
        <f>+F489</f>
        <v>Speler 2</v>
      </c>
      <c r="B501">
        <f>$F495*B496*B491*$F491</f>
        <v>0</v>
      </c>
      <c r="C501">
        <f>$F495*C496*C491*$F491</f>
        <v>0</v>
      </c>
      <c r="D501">
        <f>$F495*D496*D491*$F491</f>
        <v>0</v>
      </c>
      <c r="E501">
        <f>$F495*E496*E491*$F491</f>
        <v>0</v>
      </c>
      <c r="F501">
        <v>0</v>
      </c>
      <c r="G501">
        <f>SUM(B501:F501)</f>
        <v>0</v>
      </c>
    </row>
    <row r="502" spans="1:7" x14ac:dyDescent="0.3">
      <c r="A502" t="s">
        <v>15</v>
      </c>
      <c r="B502">
        <f>SUM(B497:B501)</f>
        <v>0</v>
      </c>
      <c r="C502">
        <f>SUM(C497:C501)</f>
        <v>0</v>
      </c>
      <c r="D502">
        <f>SUM(D497:D501)</f>
        <v>0</v>
      </c>
      <c r="E502">
        <f>SUM(E497:E501)</f>
        <v>0</v>
      </c>
      <c r="F502">
        <f>SUM(F497:F501)</f>
        <v>0</v>
      </c>
      <c r="G502">
        <f>SUM(B502:F502)-SUM(G497:G501)</f>
        <v>0</v>
      </c>
    </row>
    <row r="503" spans="1:7" x14ac:dyDescent="0.3">
      <c r="A503" t="s">
        <v>17</v>
      </c>
      <c r="B503">
        <f>+B502-G497</f>
        <v>0</v>
      </c>
      <c r="C503">
        <f>+C502-G498</f>
        <v>0</v>
      </c>
      <c r="D503">
        <f>+D502-G499</f>
        <v>0</v>
      </c>
      <c r="E503">
        <f>+E502-G500</f>
        <v>0</v>
      </c>
      <c r="F503">
        <f>+F502-K501</f>
        <v>0</v>
      </c>
    </row>
    <row r="505" spans="1:7" x14ac:dyDescent="0.3">
      <c r="A505" t="s">
        <v>89</v>
      </c>
    </row>
    <row r="507" spans="1:7" x14ac:dyDescent="0.3">
      <c r="A507" t="s">
        <v>11</v>
      </c>
      <c r="B507" t="str">
        <f>+Scoreblad!$AD$42</f>
        <v>Speler 4</v>
      </c>
      <c r="C507" t="str">
        <f>+Scoreblad!$AE$42</f>
        <v>Speler 5</v>
      </c>
      <c r="D507" t="str">
        <f>+Scoreblad!$AF$42</f>
        <v>Speler 1</v>
      </c>
      <c r="E507" t="str">
        <f>+Scoreblad!$AG$42</f>
        <v>Speler 2</v>
      </c>
      <c r="F507" t="str">
        <f>+Scoreblad!$AH$42</f>
        <v>Speler 3</v>
      </c>
    </row>
    <row r="508" spans="1:7" x14ac:dyDescent="0.3">
      <c r="B508" t="str">
        <f>IF(Scoreblad!$M$8="Aan","Oost",IF(Scoreblad!$M$41="Remise",B490,IF(OR(OR(OR(B491*10+B495=20,C491*10+C495=20),D491*10+D495=20),E491*10+E495=20),B490,E490)))</f>
        <v>Oost</v>
      </c>
      <c r="C508" t="str">
        <f>IF(Scoreblad!$M$8="Aan","Zuid",IF(Scoreblad!$M$41="Remise",C490,IF(OR(OR(OR(C491*10+C495=20,D491*10+D495=20),E491*10+E495=20),B491*10+B495=20),C490,B490)))</f>
        <v>Zuid</v>
      </c>
      <c r="D508" t="str">
        <f>IF(Scoreblad!$M$8="Aan","West",IF(Scoreblad!$M$41="Remise",D490,IF(OR(OR(OR(D491*10+D495=20,E491*10+E495=20),B491*10+B495=20),C491*10+C495=20),D490,C490)))</f>
        <v>West</v>
      </c>
      <c r="E508" t="str">
        <f>IF(Scoreblad!$M$8="Aan","Noord",IF(Scoreblad!$M$41="Remise",E490,IF(OR(OR(OR(E491*10+E495=20,B491*10+B495=20),C491*10+C495=20),D491*10+D495=20),E490,D490)))</f>
        <v>Noord</v>
      </c>
      <c r="F508" t="s">
        <v>74</v>
      </c>
    </row>
    <row r="509" spans="1:7" x14ac:dyDescent="0.3">
      <c r="A509" t="s">
        <v>12</v>
      </c>
      <c r="B509">
        <f>IF(B508="Oost",2,1)</f>
        <v>2</v>
      </c>
      <c r="C509">
        <f>IF(C508="Oost",2,1)</f>
        <v>1</v>
      </c>
      <c r="D509">
        <f>IF(D508="Oost",2,1)</f>
        <v>1</v>
      </c>
      <c r="E509">
        <f>IF(E508="Oost",2,1)</f>
        <v>1</v>
      </c>
      <c r="F509">
        <v>0</v>
      </c>
    </row>
    <row r="510" spans="1:7" x14ac:dyDescent="0.3">
      <c r="A510" t="s">
        <v>79</v>
      </c>
      <c r="B510">
        <v>1</v>
      </c>
      <c r="C510">
        <v>2</v>
      </c>
      <c r="D510">
        <v>3</v>
      </c>
      <c r="E510">
        <v>4</v>
      </c>
      <c r="F510">
        <v>5</v>
      </c>
    </row>
    <row r="511" spans="1:7" x14ac:dyDescent="0.3">
      <c r="A511" t="s">
        <v>65</v>
      </c>
      <c r="B511">
        <f>IF(B509=2,$I$1,1)</f>
        <v>1</v>
      </c>
      <c r="C511">
        <f>IF(C509=2,$I$1,1)</f>
        <v>1</v>
      </c>
      <c r="D511">
        <f>IF(D509=2,$I$1,1)</f>
        <v>1</v>
      </c>
      <c r="E511">
        <f>IF(E509=2,$I$1,1)</f>
        <v>1</v>
      </c>
      <c r="F511">
        <f>IF(F509=2,$I$1,1)</f>
        <v>1</v>
      </c>
    </row>
    <row r="512" spans="1:7" x14ac:dyDescent="0.3">
      <c r="A512" t="s">
        <v>76</v>
      </c>
      <c r="B512">
        <v>1</v>
      </c>
      <c r="C512">
        <v>1</v>
      </c>
      <c r="D512">
        <v>1</v>
      </c>
      <c r="E512">
        <v>1</v>
      </c>
      <c r="F512">
        <v>0</v>
      </c>
    </row>
    <row r="513" spans="1:8" x14ac:dyDescent="0.3">
      <c r="A513" t="s">
        <v>13</v>
      </c>
      <c r="B513">
        <f>IF(B507=Scoreblad!$M$42,0,1)</f>
        <v>1</v>
      </c>
      <c r="C513">
        <f>IF(C507=Scoreblad!$M$42,0,1)</f>
        <v>1</v>
      </c>
      <c r="D513">
        <f>IF(D507=Scoreblad!$M$42,0,1)</f>
        <v>1</v>
      </c>
      <c r="E513">
        <f>IF(E507=Scoreblad!$M$42,0,1)</f>
        <v>1</v>
      </c>
      <c r="F513">
        <v>1</v>
      </c>
      <c r="H513" t="str">
        <f>+Scoreblad!$M$42</f>
        <v>Naam</v>
      </c>
    </row>
    <row r="514" spans="1:8" x14ac:dyDescent="0.3">
      <c r="A514" t="s">
        <v>14</v>
      </c>
      <c r="B514">
        <f>+Scoreblad!I$42/B511</f>
        <v>0</v>
      </c>
      <c r="C514">
        <f>+Scoreblad!K$42/C511</f>
        <v>0</v>
      </c>
      <c r="D514">
        <f>+Scoreblad!C$42/D511</f>
        <v>0</v>
      </c>
      <c r="E514">
        <f>+Scoreblad!E$42/E511</f>
        <v>0</v>
      </c>
      <c r="F514">
        <f>+Scoreblad!G$42/F511</f>
        <v>0</v>
      </c>
      <c r="G514" t="s">
        <v>16</v>
      </c>
    </row>
    <row r="515" spans="1:8" x14ac:dyDescent="0.3">
      <c r="A515" t="str">
        <f>+B507</f>
        <v>Speler 4</v>
      </c>
      <c r="B515">
        <v>0</v>
      </c>
      <c r="C515">
        <f>$B513*C514*C509*$B509</f>
        <v>0</v>
      </c>
      <c r="D515">
        <f>$B513*D514*D509*$B509</f>
        <v>0</v>
      </c>
      <c r="E515">
        <f>$B513*E514*E509*$B509</f>
        <v>0</v>
      </c>
      <c r="F515">
        <f>$B513*F514*F509*$B509</f>
        <v>0</v>
      </c>
      <c r="G515">
        <f>SUM(B515:F515)</f>
        <v>0</v>
      </c>
    </row>
    <row r="516" spans="1:8" x14ac:dyDescent="0.3">
      <c r="A516" t="str">
        <f>+C507</f>
        <v>Speler 5</v>
      </c>
      <c r="B516">
        <f>+$C513*B514*B509*$C509</f>
        <v>0</v>
      </c>
      <c r="C516">
        <v>0</v>
      </c>
      <c r="D516">
        <f>+$C513*D514*D509*$C509</f>
        <v>0</v>
      </c>
      <c r="E516">
        <f>+$C513*E514*E509*$C509</f>
        <v>0</v>
      </c>
      <c r="F516">
        <f>+$C513*F514*F509*$C509</f>
        <v>0</v>
      </c>
      <c r="G516">
        <f>SUM(B516:F516)</f>
        <v>0</v>
      </c>
    </row>
    <row r="517" spans="1:8" x14ac:dyDescent="0.3">
      <c r="A517" t="str">
        <f>+D507</f>
        <v>Speler 1</v>
      </c>
      <c r="B517">
        <f>+$D513*B514*B509*$D509</f>
        <v>0</v>
      </c>
      <c r="C517">
        <f>+$D513*C514*C509*$D509</f>
        <v>0</v>
      </c>
      <c r="D517">
        <v>0</v>
      </c>
      <c r="E517">
        <f>+$D513*E514*E509*$D509</f>
        <v>0</v>
      </c>
      <c r="F517">
        <f>+$D513*F514*F509*$D509</f>
        <v>0</v>
      </c>
      <c r="G517">
        <f>SUM(B517:F517)</f>
        <v>0</v>
      </c>
    </row>
    <row r="518" spans="1:8" x14ac:dyDescent="0.3">
      <c r="A518" t="str">
        <f>+E507</f>
        <v>Speler 2</v>
      </c>
      <c r="B518">
        <f>+$E513*B514*B509*$E509</f>
        <v>0</v>
      </c>
      <c r="C518">
        <f>+$E513*C514*C509*$E509</f>
        <v>0</v>
      </c>
      <c r="D518">
        <f>+$E513*D514*D509*$E509</f>
        <v>0</v>
      </c>
      <c r="E518">
        <v>0</v>
      </c>
      <c r="F518">
        <f>+$E513*F514*F509*$E509</f>
        <v>0</v>
      </c>
      <c r="G518">
        <f>SUM(B518:F518)</f>
        <v>0</v>
      </c>
    </row>
    <row r="519" spans="1:8" x14ac:dyDescent="0.3">
      <c r="A519" t="str">
        <f>+F507</f>
        <v>Speler 3</v>
      </c>
      <c r="B519">
        <f>$F513*B514*B509*$F509</f>
        <v>0</v>
      </c>
      <c r="C519">
        <f>$F513*C514*C509*$F509</f>
        <v>0</v>
      </c>
      <c r="D519">
        <f>$F513*D514*D509*$F509</f>
        <v>0</v>
      </c>
      <c r="E519">
        <f>$F513*E514*E509*$F509</f>
        <v>0</v>
      </c>
      <c r="F519">
        <v>0</v>
      </c>
      <c r="G519">
        <f>SUM(B519:F519)</f>
        <v>0</v>
      </c>
    </row>
    <row r="520" spans="1:8" x14ac:dyDescent="0.3">
      <c r="A520" t="s">
        <v>15</v>
      </c>
      <c r="B520">
        <f>SUM(B515:B519)</f>
        <v>0</v>
      </c>
      <c r="C520">
        <f>SUM(C515:C519)</f>
        <v>0</v>
      </c>
      <c r="D520">
        <f>SUM(D515:D519)</f>
        <v>0</v>
      </c>
      <c r="E520">
        <f>SUM(E515:E519)</f>
        <v>0</v>
      </c>
      <c r="F520">
        <f>SUM(F515:F519)</f>
        <v>0</v>
      </c>
      <c r="G520">
        <f>SUM(B520:F520)-SUM(G515:G519)</f>
        <v>0</v>
      </c>
    </row>
    <row r="521" spans="1:8" x14ac:dyDescent="0.3">
      <c r="A521" t="s">
        <v>17</v>
      </c>
      <c r="B521">
        <f>+B520-G515</f>
        <v>0</v>
      </c>
      <c r="C521">
        <f>+C520-G516</f>
        <v>0</v>
      </c>
      <c r="D521">
        <f>+D520-G517</f>
        <v>0</v>
      </c>
      <c r="E521">
        <f>+E520-G518</f>
        <v>0</v>
      </c>
      <c r="F521">
        <f>+F520-K519</f>
        <v>0</v>
      </c>
    </row>
    <row r="523" spans="1:8" x14ac:dyDescent="0.3">
      <c r="A523" t="s">
        <v>90</v>
      </c>
    </row>
    <row r="525" spans="1:8" x14ac:dyDescent="0.3">
      <c r="A525" t="s">
        <v>11</v>
      </c>
      <c r="B525" t="str">
        <f>+Scoreblad!$AD$43</f>
        <v>Speler 3</v>
      </c>
      <c r="C525" t="str">
        <f>+Scoreblad!$AE$43</f>
        <v>Speler 5</v>
      </c>
      <c r="D525" t="str">
        <f>+Scoreblad!$AF$43</f>
        <v>Speler 1</v>
      </c>
      <c r="E525" t="str">
        <f>+Scoreblad!$AG$43</f>
        <v>Speler 2</v>
      </c>
      <c r="F525" t="str">
        <f>+Scoreblad!$AH$43</f>
        <v>Speler 4</v>
      </c>
    </row>
    <row r="526" spans="1:8" x14ac:dyDescent="0.3">
      <c r="B526" t="str">
        <f>IF(Scoreblad!$M$8="Aan","Noord",IF(Scoreblad!$M$42="Remise",B508,IF(OR(OR(OR(B509*10+B513=20,C509*10+C513=20),D509*10+D513=20),E509*10+E513=20),B508,E508)))</f>
        <v>Noord</v>
      </c>
      <c r="C526" t="str">
        <f>IF(Scoreblad!$M$8="Aan","Oost",IF(Scoreblad!$M$42="Remise",C508,IF(OR(OR(OR(C509*10+C513=20,D509*10+D513=20),E509*10+E513=20),B509*10+B513=20),C508,B508)))</f>
        <v>Oost</v>
      </c>
      <c r="D526" t="str">
        <f>IF(Scoreblad!$M$8="Aan","Zuid",IF(Scoreblad!$M$42="Remise",D508,IF(OR(OR(OR(D509*10+D513=20,E509*10+E513=20),B509*10+B513=20),C509*10+C513=20),D508,C508)))</f>
        <v>Zuid</v>
      </c>
      <c r="E526" t="str">
        <f>IF(Scoreblad!$M$8="Aan","West",IF(Scoreblad!$M$42="Remise",E508,IF(OR(OR(OR(E509*10+E513=20,B509*10+B513=20),C509*10+C513=20),D509*10+D513=20),E508,D508)))</f>
        <v>West</v>
      </c>
      <c r="F526" t="s">
        <v>74</v>
      </c>
    </row>
    <row r="527" spans="1:8" x14ac:dyDescent="0.3">
      <c r="A527" t="s">
        <v>12</v>
      </c>
      <c r="B527">
        <f>IF(B526="Oost",2,1)</f>
        <v>1</v>
      </c>
      <c r="C527">
        <f>IF(C526="Oost",2,1)</f>
        <v>2</v>
      </c>
      <c r="D527">
        <f>IF(D526="Oost",2,1)</f>
        <v>1</v>
      </c>
      <c r="E527">
        <f>IF(E526="Oost",2,1)</f>
        <v>1</v>
      </c>
      <c r="F527">
        <v>0</v>
      </c>
    </row>
    <row r="528" spans="1:8" x14ac:dyDescent="0.3">
      <c r="A528" t="s">
        <v>79</v>
      </c>
      <c r="B528">
        <v>1</v>
      </c>
      <c r="C528">
        <v>2</v>
      </c>
      <c r="D528">
        <v>3</v>
      </c>
      <c r="E528">
        <v>4</v>
      </c>
      <c r="F528">
        <v>5</v>
      </c>
    </row>
    <row r="529" spans="1:8" x14ac:dyDescent="0.3">
      <c r="A529" t="s">
        <v>65</v>
      </c>
      <c r="B529">
        <f>IF(B527=2,$I$1,1)</f>
        <v>1</v>
      </c>
      <c r="C529">
        <f>IF(C527=2,$I$1,1)</f>
        <v>1</v>
      </c>
      <c r="D529">
        <f>IF(D527=2,$I$1,1)</f>
        <v>1</v>
      </c>
      <c r="E529">
        <f>IF(E527=2,$I$1,1)</f>
        <v>1</v>
      </c>
      <c r="F529">
        <f>IF(F527=2,$I$1,1)</f>
        <v>1</v>
      </c>
    </row>
    <row r="530" spans="1:8" x14ac:dyDescent="0.3">
      <c r="A530" t="s">
        <v>76</v>
      </c>
      <c r="B530">
        <v>1</v>
      </c>
      <c r="C530">
        <v>1</v>
      </c>
      <c r="D530">
        <v>1</v>
      </c>
      <c r="E530">
        <v>1</v>
      </c>
      <c r="F530">
        <v>0</v>
      </c>
    </row>
    <row r="531" spans="1:8" x14ac:dyDescent="0.3">
      <c r="A531" t="s">
        <v>13</v>
      </c>
      <c r="B531">
        <f>IF(B525=Scoreblad!$M$43,0,1)</f>
        <v>1</v>
      </c>
      <c r="C531">
        <f>IF(C525=Scoreblad!$M$43,0,1)</f>
        <v>1</v>
      </c>
      <c r="D531">
        <f>IF(D525=Scoreblad!$M$43,0,1)</f>
        <v>1</v>
      </c>
      <c r="E531">
        <f>IF(E525=Scoreblad!$M$43,0,1)</f>
        <v>1</v>
      </c>
      <c r="F531">
        <v>1</v>
      </c>
      <c r="H531" t="str">
        <f>+Scoreblad!$M$43</f>
        <v>Naam</v>
      </c>
    </row>
    <row r="532" spans="1:8" x14ac:dyDescent="0.3">
      <c r="A532" t="s">
        <v>14</v>
      </c>
      <c r="B532">
        <f>+Scoreblad!G$43/B529</f>
        <v>0</v>
      </c>
      <c r="C532">
        <f>+Scoreblad!K$43/C529</f>
        <v>0</v>
      </c>
      <c r="D532">
        <f>+Scoreblad!C$43/D529</f>
        <v>0</v>
      </c>
      <c r="E532">
        <f>+Scoreblad!E$43/E529</f>
        <v>0</v>
      </c>
      <c r="F532">
        <f>+Scoreblad!I$43/F529</f>
        <v>0</v>
      </c>
      <c r="G532" t="s">
        <v>16</v>
      </c>
    </row>
    <row r="533" spans="1:8" x14ac:dyDescent="0.3">
      <c r="A533" t="str">
        <f>+B525</f>
        <v>Speler 3</v>
      </c>
      <c r="B533">
        <v>0</v>
      </c>
      <c r="C533">
        <f>$B531*C532*C527*$B527</f>
        <v>0</v>
      </c>
      <c r="D533">
        <f>$B531*D532*D527*$B527</f>
        <v>0</v>
      </c>
      <c r="E533">
        <f>$B531*E532*E527*$B527</f>
        <v>0</v>
      </c>
      <c r="F533">
        <f>$B531*F532*F527*$B527</f>
        <v>0</v>
      </c>
      <c r="G533">
        <f>SUM(B533:F533)</f>
        <v>0</v>
      </c>
    </row>
    <row r="534" spans="1:8" x14ac:dyDescent="0.3">
      <c r="A534" t="str">
        <f>+C525</f>
        <v>Speler 5</v>
      </c>
      <c r="B534">
        <f>+$C531*B532*B527*$C527</f>
        <v>0</v>
      </c>
      <c r="C534">
        <v>0</v>
      </c>
      <c r="D534">
        <f>+$C531*D532*D527*$C527</f>
        <v>0</v>
      </c>
      <c r="E534">
        <f>+$C531*E532*E527*$C527</f>
        <v>0</v>
      </c>
      <c r="F534">
        <f>+$C531*F532*F527*$C527</f>
        <v>0</v>
      </c>
      <c r="G534">
        <f>SUM(B534:F534)</f>
        <v>0</v>
      </c>
    </row>
    <row r="535" spans="1:8" x14ac:dyDescent="0.3">
      <c r="A535" t="str">
        <f>+D525</f>
        <v>Speler 1</v>
      </c>
      <c r="B535">
        <f>+$D531*B532*B527*$D527</f>
        <v>0</v>
      </c>
      <c r="C535">
        <f>+$D531*C532*C527*$D527</f>
        <v>0</v>
      </c>
      <c r="D535">
        <v>0</v>
      </c>
      <c r="E535">
        <f>+$D531*E532*E527*$D527</f>
        <v>0</v>
      </c>
      <c r="F535">
        <f>+$D531*F532*F527*$D527</f>
        <v>0</v>
      </c>
      <c r="G535">
        <f>SUM(B535:F535)</f>
        <v>0</v>
      </c>
    </row>
    <row r="536" spans="1:8" x14ac:dyDescent="0.3">
      <c r="A536" t="str">
        <f>+E525</f>
        <v>Speler 2</v>
      </c>
      <c r="B536">
        <f>+$E531*B532*B527*$E527</f>
        <v>0</v>
      </c>
      <c r="C536">
        <f>+$E531*C532*C527*$E527</f>
        <v>0</v>
      </c>
      <c r="D536">
        <f>+$E531*D532*D527*$E527</f>
        <v>0</v>
      </c>
      <c r="E536">
        <v>0</v>
      </c>
      <c r="F536">
        <f>+$E531*F532*F527*$E527</f>
        <v>0</v>
      </c>
      <c r="G536">
        <f>SUM(B536:F536)</f>
        <v>0</v>
      </c>
    </row>
    <row r="537" spans="1:8" x14ac:dyDescent="0.3">
      <c r="A537" t="str">
        <f>+F525</f>
        <v>Speler 4</v>
      </c>
      <c r="B537">
        <f>$F531*B532*B527*$F527</f>
        <v>0</v>
      </c>
      <c r="C537">
        <f>$F531*C532*C527*$F527</f>
        <v>0</v>
      </c>
      <c r="D537">
        <f>$F531*D532*D527*$F527</f>
        <v>0</v>
      </c>
      <c r="E537">
        <f>$F531*E532*E527*$F527</f>
        <v>0</v>
      </c>
      <c r="F537">
        <v>0</v>
      </c>
      <c r="G537">
        <f>SUM(B537:F537)</f>
        <v>0</v>
      </c>
    </row>
    <row r="538" spans="1:8" x14ac:dyDescent="0.3">
      <c r="A538" t="s">
        <v>15</v>
      </c>
      <c r="B538">
        <f>SUM(B533:B537)</f>
        <v>0</v>
      </c>
      <c r="C538">
        <f>SUM(C533:C537)</f>
        <v>0</v>
      </c>
      <c r="D538">
        <f>SUM(D533:D537)</f>
        <v>0</v>
      </c>
      <c r="E538">
        <f>SUM(E533:E537)</f>
        <v>0</v>
      </c>
      <c r="F538">
        <f>SUM(F533:F537)</f>
        <v>0</v>
      </c>
      <c r="G538">
        <f>SUM(B538:F538)-SUM(G533:G537)</f>
        <v>0</v>
      </c>
    </row>
    <row r="539" spans="1:8" x14ac:dyDescent="0.3">
      <c r="A539" t="s">
        <v>17</v>
      </c>
      <c r="B539">
        <f>+B538-G533</f>
        <v>0</v>
      </c>
      <c r="C539">
        <f>+C538-G534</f>
        <v>0</v>
      </c>
      <c r="D539">
        <f>+D538-G535</f>
        <v>0</v>
      </c>
      <c r="E539">
        <f>+E538-G536</f>
        <v>0</v>
      </c>
      <c r="F539">
        <f>+F538-K537</f>
        <v>0</v>
      </c>
    </row>
  </sheetData>
  <sheetProtection password="E4A3" sheet="1"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U46"/>
  <sheetViews>
    <sheetView windowProtection="1" zoomScaleNormal="100" workbookViewId="0">
      <selection activeCell="F23" sqref="F23"/>
    </sheetView>
  </sheetViews>
  <sheetFormatPr defaultColWidth="9.109375" defaultRowHeight="12" x14ac:dyDescent="0.25"/>
  <cols>
    <col min="1" max="1" width="1.44140625" style="62" customWidth="1"/>
    <col min="2" max="2" width="3" style="102" bestFit="1" customWidth="1"/>
    <col min="3" max="3" width="2.77734375" style="62" bestFit="1" customWidth="1"/>
    <col min="4" max="4" width="24.77734375" style="62" customWidth="1"/>
    <col min="5" max="8" width="7.88671875" style="102" customWidth="1"/>
    <col min="9" max="9" width="7.88671875" style="62" customWidth="1"/>
    <col min="10" max="10" width="7.88671875" style="102" customWidth="1"/>
    <col min="11" max="12" width="1.44140625" style="62" customWidth="1"/>
    <col min="13" max="13" width="3" style="102" bestFit="1" customWidth="1"/>
    <col min="14" max="14" width="2.77734375" style="62" bestFit="1" customWidth="1"/>
    <col min="15" max="15" width="24.77734375" style="62" customWidth="1"/>
    <col min="16" max="18" width="7.88671875" style="62" customWidth="1"/>
    <col min="19" max="19" width="7.88671875" style="102" customWidth="1"/>
    <col min="20" max="20" width="7.88671875" style="62" customWidth="1"/>
    <col min="21" max="21" width="7.88671875" style="102" customWidth="1"/>
    <col min="22" max="22" width="1.44140625" style="62" customWidth="1"/>
    <col min="23" max="16384" width="9.109375" style="62"/>
  </cols>
  <sheetData>
    <row r="1" spans="2:21" ht="12" customHeight="1" x14ac:dyDescent="0.25">
      <c r="B1" s="146"/>
      <c r="C1" s="147"/>
      <c r="D1" s="58" t="s">
        <v>36</v>
      </c>
      <c r="E1" s="59"/>
      <c r="F1" s="58" t="s">
        <v>111</v>
      </c>
      <c r="G1" s="60"/>
      <c r="H1" s="59"/>
      <c r="I1" s="61" t="s">
        <v>112</v>
      </c>
      <c r="J1" s="61" t="s">
        <v>113</v>
      </c>
      <c r="M1" s="146"/>
      <c r="N1" s="147"/>
      <c r="O1" s="63" t="s">
        <v>36</v>
      </c>
      <c r="P1" s="148" t="s">
        <v>111</v>
      </c>
      <c r="Q1" s="149"/>
      <c r="R1" s="149"/>
      <c r="S1" s="150"/>
      <c r="T1" s="61" t="s">
        <v>114</v>
      </c>
      <c r="U1" s="61" t="s">
        <v>38</v>
      </c>
    </row>
    <row r="2" spans="2:21" ht="12" customHeight="1" x14ac:dyDescent="0.25">
      <c r="B2" s="151" t="s">
        <v>115</v>
      </c>
      <c r="C2" s="154" t="s">
        <v>4</v>
      </c>
      <c r="D2" s="64" t="s">
        <v>116</v>
      </c>
      <c r="E2" s="65"/>
      <c r="F2" s="66" t="s">
        <v>117</v>
      </c>
      <c r="G2" s="65"/>
      <c r="H2" s="67"/>
      <c r="I2" s="68">
        <v>0</v>
      </c>
      <c r="J2" s="69">
        <v>0</v>
      </c>
      <c r="M2" s="157" t="s">
        <v>118</v>
      </c>
      <c r="N2" s="160" t="s">
        <v>119</v>
      </c>
      <c r="O2" s="70" t="s">
        <v>120</v>
      </c>
      <c r="P2" s="66" t="s">
        <v>121</v>
      </c>
      <c r="Q2" s="71"/>
      <c r="R2" s="72"/>
      <c r="S2" s="67"/>
      <c r="T2" s="73" t="s">
        <v>122</v>
      </c>
      <c r="U2" s="74" t="s">
        <v>123</v>
      </c>
    </row>
    <row r="3" spans="2:21" x14ac:dyDescent="0.25">
      <c r="B3" s="152"/>
      <c r="C3" s="155"/>
      <c r="D3" s="64" t="s">
        <v>124</v>
      </c>
      <c r="E3" s="65"/>
      <c r="F3" s="66" t="s">
        <v>125</v>
      </c>
      <c r="G3" s="65"/>
      <c r="H3" s="67"/>
      <c r="I3" s="68">
        <v>2</v>
      </c>
      <c r="J3" s="69">
        <v>4</v>
      </c>
      <c r="M3" s="158"/>
      <c r="N3" s="161"/>
      <c r="O3" s="70" t="s">
        <v>126</v>
      </c>
      <c r="P3" s="66" t="s">
        <v>127</v>
      </c>
      <c r="Q3" s="71"/>
      <c r="R3" s="72"/>
      <c r="S3" s="67"/>
      <c r="T3" s="73" t="s">
        <v>122</v>
      </c>
      <c r="U3" s="74" t="s">
        <v>123</v>
      </c>
    </row>
    <row r="4" spans="2:21" x14ac:dyDescent="0.25">
      <c r="B4" s="152"/>
      <c r="C4" s="155"/>
      <c r="D4" s="64" t="s">
        <v>128</v>
      </c>
      <c r="E4" s="65"/>
      <c r="F4" s="66" t="s">
        <v>129</v>
      </c>
      <c r="G4" s="65"/>
      <c r="H4" s="67"/>
      <c r="I4" s="68">
        <v>4</v>
      </c>
      <c r="J4" s="69">
        <v>8</v>
      </c>
      <c r="M4" s="158"/>
      <c r="N4" s="161"/>
      <c r="O4" s="70" t="s">
        <v>130</v>
      </c>
      <c r="P4" s="66" t="s">
        <v>131</v>
      </c>
      <c r="Q4" s="71"/>
      <c r="R4" s="72"/>
      <c r="S4" s="67"/>
      <c r="T4" s="73" t="s">
        <v>132</v>
      </c>
      <c r="U4" s="74" t="s">
        <v>133</v>
      </c>
    </row>
    <row r="5" spans="2:21" x14ac:dyDescent="0.25">
      <c r="B5" s="152"/>
      <c r="C5" s="155"/>
      <c r="D5" s="64" t="s">
        <v>134</v>
      </c>
      <c r="E5" s="65"/>
      <c r="F5" s="66" t="s">
        <v>135</v>
      </c>
      <c r="G5" s="65"/>
      <c r="H5" s="67"/>
      <c r="I5" s="68">
        <v>8</v>
      </c>
      <c r="J5" s="69">
        <v>16</v>
      </c>
      <c r="M5" s="158"/>
      <c r="N5" s="161"/>
      <c r="O5" s="70" t="s">
        <v>136</v>
      </c>
      <c r="P5" s="66" t="s">
        <v>52</v>
      </c>
      <c r="Q5" s="71"/>
      <c r="R5" s="72"/>
      <c r="S5" s="67"/>
      <c r="T5" s="73" t="s">
        <v>132</v>
      </c>
      <c r="U5" s="74" t="s">
        <v>133</v>
      </c>
    </row>
    <row r="6" spans="2:21" x14ac:dyDescent="0.25">
      <c r="B6" s="152"/>
      <c r="C6" s="155"/>
      <c r="D6" s="64" t="s">
        <v>137</v>
      </c>
      <c r="E6" s="65"/>
      <c r="F6" s="66" t="s">
        <v>138</v>
      </c>
      <c r="G6" s="65"/>
      <c r="H6" s="67"/>
      <c r="I6" s="68">
        <v>16</v>
      </c>
      <c r="J6" s="69">
        <v>32</v>
      </c>
      <c r="M6" s="158"/>
      <c r="N6" s="162"/>
      <c r="O6" s="70" t="s">
        <v>139</v>
      </c>
      <c r="P6" s="66" t="s">
        <v>53</v>
      </c>
      <c r="Q6" s="71"/>
      <c r="R6" s="72"/>
      <c r="S6" s="67"/>
      <c r="T6" s="73" t="s">
        <v>132</v>
      </c>
      <c r="U6" s="74" t="s">
        <v>133</v>
      </c>
    </row>
    <row r="7" spans="2:21" ht="12" customHeight="1" x14ac:dyDescent="0.25">
      <c r="B7" s="152"/>
      <c r="C7" s="155"/>
      <c r="D7" s="64" t="s">
        <v>140</v>
      </c>
      <c r="E7" s="65"/>
      <c r="F7" s="66" t="s">
        <v>141</v>
      </c>
      <c r="G7" s="65"/>
      <c r="H7" s="67"/>
      <c r="I7" s="68">
        <v>2</v>
      </c>
      <c r="J7" s="69">
        <v>2</v>
      </c>
      <c r="M7" s="158"/>
      <c r="N7" s="160" t="s">
        <v>142</v>
      </c>
      <c r="O7" s="70" t="s">
        <v>54</v>
      </c>
      <c r="P7" s="66" t="s">
        <v>143</v>
      </c>
      <c r="Q7" s="71"/>
      <c r="R7" s="66"/>
      <c r="S7" s="65"/>
      <c r="T7" s="75"/>
      <c r="U7" s="74">
        <v>2000</v>
      </c>
    </row>
    <row r="8" spans="2:21" x14ac:dyDescent="0.25">
      <c r="B8" s="152"/>
      <c r="C8" s="155"/>
      <c r="D8" s="64" t="s">
        <v>144</v>
      </c>
      <c r="E8" s="65"/>
      <c r="F8" s="66" t="s">
        <v>145</v>
      </c>
      <c r="G8" s="65"/>
      <c r="H8" s="67"/>
      <c r="I8" s="68">
        <v>2</v>
      </c>
      <c r="J8" s="69">
        <v>2</v>
      </c>
      <c r="M8" s="158"/>
      <c r="N8" s="161"/>
      <c r="O8" s="64" t="s">
        <v>92</v>
      </c>
      <c r="P8" s="66" t="s">
        <v>146</v>
      </c>
      <c r="Q8" s="71"/>
      <c r="R8" s="66"/>
      <c r="S8" s="76"/>
      <c r="T8" s="77"/>
      <c r="U8" s="74">
        <v>2000</v>
      </c>
    </row>
    <row r="9" spans="2:21" x14ac:dyDescent="0.25">
      <c r="B9" s="152"/>
      <c r="C9" s="156"/>
      <c r="D9" s="64" t="s">
        <v>147</v>
      </c>
      <c r="E9" s="65"/>
      <c r="F9" s="66" t="s">
        <v>148</v>
      </c>
      <c r="G9" s="65"/>
      <c r="H9" s="67"/>
      <c r="I9" s="68">
        <v>2</v>
      </c>
      <c r="J9" s="69">
        <v>2</v>
      </c>
      <c r="M9" s="158"/>
      <c r="N9" s="161"/>
      <c r="O9" s="70" t="s">
        <v>149</v>
      </c>
      <c r="P9" s="66" t="s">
        <v>150</v>
      </c>
      <c r="Q9" s="71"/>
      <c r="R9" s="72"/>
      <c r="S9" s="76"/>
      <c r="T9" s="77"/>
      <c r="U9" s="74">
        <v>2000</v>
      </c>
    </row>
    <row r="10" spans="2:21" ht="12" customHeight="1" x14ac:dyDescent="0.25">
      <c r="B10" s="152"/>
      <c r="C10" s="154" t="s">
        <v>44</v>
      </c>
      <c r="D10" s="64" t="s">
        <v>151</v>
      </c>
      <c r="E10" s="65"/>
      <c r="F10" s="65"/>
      <c r="G10" s="65"/>
      <c r="H10" s="65"/>
      <c r="I10" s="75"/>
      <c r="J10" s="74" t="s">
        <v>152</v>
      </c>
      <c r="M10" s="158"/>
      <c r="N10" s="161"/>
      <c r="O10" s="70" t="s">
        <v>149</v>
      </c>
      <c r="P10" s="66" t="s">
        <v>153</v>
      </c>
      <c r="Q10" s="71"/>
      <c r="R10" s="72"/>
      <c r="S10" s="76"/>
      <c r="T10" s="77"/>
      <c r="U10" s="74">
        <v>2000</v>
      </c>
    </row>
    <row r="11" spans="2:21" x14ac:dyDescent="0.25">
      <c r="B11" s="152"/>
      <c r="C11" s="155"/>
      <c r="D11" s="64" t="s">
        <v>154</v>
      </c>
      <c r="E11" s="65"/>
      <c r="F11" s="65"/>
      <c r="G11" s="65"/>
      <c r="H11" s="65"/>
      <c r="I11" s="75"/>
      <c r="J11" s="74" t="s">
        <v>152</v>
      </c>
      <c r="M11" s="158"/>
      <c r="N11" s="161"/>
      <c r="O11" s="70" t="s">
        <v>149</v>
      </c>
      <c r="P11" s="66" t="s">
        <v>155</v>
      </c>
      <c r="Q11" s="71"/>
      <c r="R11" s="72"/>
      <c r="S11" s="76"/>
      <c r="T11" s="77"/>
      <c r="U11" s="74">
        <v>2000</v>
      </c>
    </row>
    <row r="12" spans="2:21" x14ac:dyDescent="0.25">
      <c r="B12" s="152"/>
      <c r="C12" s="155"/>
      <c r="D12" s="64" t="s">
        <v>156</v>
      </c>
      <c r="E12" s="65"/>
      <c r="F12" s="65"/>
      <c r="G12" s="65"/>
      <c r="H12" s="65"/>
      <c r="I12" s="75"/>
      <c r="J12" s="74" t="s">
        <v>152</v>
      </c>
      <c r="M12" s="158"/>
      <c r="N12" s="161"/>
      <c r="O12" s="70" t="s">
        <v>157</v>
      </c>
      <c r="P12" s="66" t="s">
        <v>158</v>
      </c>
      <c r="Q12" s="71"/>
      <c r="R12" s="72"/>
      <c r="S12" s="76"/>
      <c r="T12" s="77"/>
      <c r="U12" s="74">
        <v>2000</v>
      </c>
    </row>
    <row r="13" spans="2:21" x14ac:dyDescent="0.25">
      <c r="B13" s="152"/>
      <c r="C13" s="155"/>
      <c r="D13" s="64" t="s">
        <v>45</v>
      </c>
      <c r="E13" s="65"/>
      <c r="F13" s="65"/>
      <c r="G13" s="65"/>
      <c r="H13" s="65"/>
      <c r="I13" s="75"/>
      <c r="J13" s="74" t="s">
        <v>152</v>
      </c>
      <c r="M13" s="158"/>
      <c r="N13" s="161"/>
      <c r="O13" s="70" t="s">
        <v>159</v>
      </c>
      <c r="P13" s="66" t="s">
        <v>160</v>
      </c>
      <c r="Q13" s="71"/>
      <c r="R13" s="72"/>
      <c r="S13" s="76"/>
      <c r="T13" s="77"/>
      <c r="U13" s="74">
        <v>2000</v>
      </c>
    </row>
    <row r="14" spans="2:21" x14ac:dyDescent="0.25">
      <c r="B14" s="152"/>
      <c r="C14" s="155"/>
      <c r="D14" s="64" t="s">
        <v>46</v>
      </c>
      <c r="E14" s="65"/>
      <c r="F14" s="65"/>
      <c r="G14" s="65"/>
      <c r="H14" s="65"/>
      <c r="I14" s="77"/>
      <c r="J14" s="74" t="s">
        <v>161</v>
      </c>
      <c r="M14" s="158"/>
      <c r="N14" s="161"/>
      <c r="O14" s="70" t="s">
        <v>162</v>
      </c>
      <c r="P14" s="78" t="s">
        <v>163</v>
      </c>
      <c r="Q14" s="71"/>
      <c r="R14" s="72"/>
      <c r="S14" s="76"/>
      <c r="T14" s="77"/>
      <c r="U14" s="74">
        <v>2000</v>
      </c>
    </row>
    <row r="15" spans="2:21" x14ac:dyDescent="0.25">
      <c r="B15" s="152"/>
      <c r="C15" s="155"/>
      <c r="D15" s="64" t="s">
        <v>51</v>
      </c>
      <c r="E15" s="65"/>
      <c r="F15" s="65"/>
      <c r="G15" s="65"/>
      <c r="H15" s="65"/>
      <c r="I15" s="77"/>
      <c r="J15" s="74" t="s">
        <v>161</v>
      </c>
      <c r="M15" s="158"/>
      <c r="N15" s="161"/>
      <c r="O15" s="70" t="s">
        <v>164</v>
      </c>
      <c r="P15" s="66" t="s">
        <v>165</v>
      </c>
      <c r="Q15" s="71"/>
      <c r="R15" s="72"/>
      <c r="S15" s="76"/>
      <c r="T15" s="77"/>
      <c r="U15" s="74">
        <v>2000</v>
      </c>
    </row>
    <row r="16" spans="2:21" x14ac:dyDescent="0.25">
      <c r="B16" s="152"/>
      <c r="C16" s="155"/>
      <c r="D16" s="64" t="s">
        <v>47</v>
      </c>
      <c r="E16" s="65"/>
      <c r="F16" s="65"/>
      <c r="G16" s="65"/>
      <c r="H16" s="65"/>
      <c r="I16" s="77"/>
      <c r="J16" s="74" t="s">
        <v>166</v>
      </c>
      <c r="M16" s="159"/>
      <c r="N16" s="162"/>
      <c r="O16" s="70" t="s">
        <v>167</v>
      </c>
      <c r="P16" s="66" t="s">
        <v>168</v>
      </c>
      <c r="Q16" s="71"/>
      <c r="R16" s="72"/>
      <c r="S16" s="76"/>
      <c r="T16" s="77"/>
      <c r="U16" s="74">
        <v>1000</v>
      </c>
    </row>
    <row r="17" spans="2:21" ht="12" customHeight="1" x14ac:dyDescent="0.25">
      <c r="B17" s="152"/>
      <c r="C17" s="155"/>
      <c r="D17" s="79" t="s">
        <v>169</v>
      </c>
      <c r="E17" s="65"/>
      <c r="F17" s="66" t="s">
        <v>48</v>
      </c>
      <c r="G17" s="80"/>
      <c r="H17" s="80"/>
      <c r="I17" s="81"/>
      <c r="J17" s="74" t="s">
        <v>152</v>
      </c>
      <c r="M17" s="163" t="s">
        <v>44</v>
      </c>
      <c r="N17" s="164"/>
      <c r="O17" s="82" t="s">
        <v>4</v>
      </c>
      <c r="P17" s="82" t="s">
        <v>152</v>
      </c>
      <c r="Q17" s="83" t="s">
        <v>161</v>
      </c>
      <c r="R17" s="83" t="s">
        <v>166</v>
      </c>
      <c r="S17" s="83" t="s">
        <v>170</v>
      </c>
      <c r="T17" s="84" t="s">
        <v>171</v>
      </c>
      <c r="U17" s="84" t="s">
        <v>172</v>
      </c>
    </row>
    <row r="18" spans="2:21" x14ac:dyDescent="0.25">
      <c r="B18" s="152"/>
      <c r="C18" s="155"/>
      <c r="D18" s="79" t="s">
        <v>169</v>
      </c>
      <c r="E18" s="65"/>
      <c r="F18" s="66" t="s">
        <v>173</v>
      </c>
      <c r="G18" s="80"/>
      <c r="H18" s="80"/>
      <c r="I18" s="81"/>
      <c r="J18" s="74" t="s">
        <v>152</v>
      </c>
      <c r="M18" s="165"/>
      <c r="N18" s="166"/>
      <c r="O18" s="85">
        <v>20</v>
      </c>
      <c r="P18" s="86">
        <f t="shared" ref="P18:U33" si="0">+O18*2</f>
        <v>40</v>
      </c>
      <c r="Q18" s="87">
        <f t="shared" si="0"/>
        <v>80</v>
      </c>
      <c r="R18" s="87">
        <f t="shared" si="0"/>
        <v>160</v>
      </c>
      <c r="S18" s="88">
        <f t="shared" si="0"/>
        <v>320</v>
      </c>
      <c r="T18" s="89">
        <f t="shared" si="0"/>
        <v>640</v>
      </c>
      <c r="U18" s="89">
        <f t="shared" si="0"/>
        <v>1280</v>
      </c>
    </row>
    <row r="19" spans="2:21" x14ac:dyDescent="0.25">
      <c r="B19" s="152"/>
      <c r="C19" s="155"/>
      <c r="D19" s="79" t="s">
        <v>174</v>
      </c>
      <c r="E19" s="65"/>
      <c r="F19" s="66" t="s">
        <v>175</v>
      </c>
      <c r="G19" s="80"/>
      <c r="H19" s="80"/>
      <c r="I19" s="81"/>
      <c r="J19" s="74" t="s">
        <v>161</v>
      </c>
      <c r="M19" s="165"/>
      <c r="N19" s="166"/>
      <c r="O19" s="85">
        <v>22</v>
      </c>
      <c r="P19" s="86">
        <f t="shared" si="0"/>
        <v>44</v>
      </c>
      <c r="Q19" s="87">
        <f t="shared" si="0"/>
        <v>88</v>
      </c>
      <c r="R19" s="87">
        <f t="shared" si="0"/>
        <v>176</v>
      </c>
      <c r="S19" s="88">
        <f t="shared" si="0"/>
        <v>352</v>
      </c>
      <c r="T19" s="89">
        <f t="shared" si="0"/>
        <v>704</v>
      </c>
      <c r="U19" s="89">
        <f t="shared" si="0"/>
        <v>1408</v>
      </c>
    </row>
    <row r="20" spans="2:21" x14ac:dyDescent="0.25">
      <c r="B20" s="152"/>
      <c r="C20" s="155"/>
      <c r="D20" s="79" t="s">
        <v>176</v>
      </c>
      <c r="E20" s="65"/>
      <c r="F20" s="66" t="s">
        <v>177</v>
      </c>
      <c r="G20" s="80"/>
      <c r="H20" s="80"/>
      <c r="I20" s="81"/>
      <c r="J20" s="74" t="s">
        <v>166</v>
      </c>
      <c r="M20" s="165"/>
      <c r="N20" s="166"/>
      <c r="O20" s="85">
        <v>24</v>
      </c>
      <c r="P20" s="86">
        <f t="shared" si="0"/>
        <v>48</v>
      </c>
      <c r="Q20" s="87">
        <f t="shared" si="0"/>
        <v>96</v>
      </c>
      <c r="R20" s="87">
        <f t="shared" si="0"/>
        <v>192</v>
      </c>
      <c r="S20" s="88">
        <f t="shared" si="0"/>
        <v>384</v>
      </c>
      <c r="T20" s="89">
        <f t="shared" si="0"/>
        <v>768</v>
      </c>
      <c r="U20" s="89">
        <f t="shared" si="0"/>
        <v>1536</v>
      </c>
    </row>
    <row r="21" spans="2:21" x14ac:dyDescent="0.25">
      <c r="B21" s="153"/>
      <c r="C21" s="156"/>
      <c r="D21" s="79" t="s">
        <v>176</v>
      </c>
      <c r="E21" s="65"/>
      <c r="F21" s="66" t="s">
        <v>178</v>
      </c>
      <c r="G21" s="80"/>
      <c r="H21" s="80"/>
      <c r="I21" s="81"/>
      <c r="J21" s="74" t="s">
        <v>166</v>
      </c>
      <c r="M21" s="165"/>
      <c r="N21" s="166"/>
      <c r="O21" s="90">
        <v>26</v>
      </c>
      <c r="P21" s="86">
        <f t="shared" si="0"/>
        <v>52</v>
      </c>
      <c r="Q21" s="87">
        <f t="shared" si="0"/>
        <v>104</v>
      </c>
      <c r="R21" s="87">
        <f t="shared" si="0"/>
        <v>208</v>
      </c>
      <c r="S21" s="88">
        <f t="shared" si="0"/>
        <v>416</v>
      </c>
      <c r="T21" s="89">
        <f t="shared" si="0"/>
        <v>832</v>
      </c>
      <c r="U21" s="89">
        <f t="shared" si="0"/>
        <v>1664</v>
      </c>
    </row>
    <row r="22" spans="2:21" ht="12" customHeight="1" x14ac:dyDescent="0.25">
      <c r="B22" s="169" t="s">
        <v>179</v>
      </c>
      <c r="C22" s="172" t="s">
        <v>44</v>
      </c>
      <c r="D22" s="64" t="s">
        <v>180</v>
      </c>
      <c r="E22" s="65"/>
      <c r="F22" s="91" t="s">
        <v>181</v>
      </c>
      <c r="G22" s="65"/>
      <c r="H22" s="65"/>
      <c r="I22" s="75"/>
      <c r="J22" s="74" t="s">
        <v>152</v>
      </c>
      <c r="M22" s="165"/>
      <c r="N22" s="166"/>
      <c r="O22" s="90">
        <v>28</v>
      </c>
      <c r="P22" s="86">
        <f t="shared" si="0"/>
        <v>56</v>
      </c>
      <c r="Q22" s="87">
        <f t="shared" si="0"/>
        <v>112</v>
      </c>
      <c r="R22" s="87">
        <f t="shared" si="0"/>
        <v>224</v>
      </c>
      <c r="S22" s="88">
        <f t="shared" si="0"/>
        <v>448</v>
      </c>
      <c r="T22" s="89">
        <f t="shared" si="0"/>
        <v>896</v>
      </c>
      <c r="U22" s="89">
        <f t="shared" si="0"/>
        <v>1792</v>
      </c>
    </row>
    <row r="23" spans="2:21" x14ac:dyDescent="0.25">
      <c r="B23" s="170"/>
      <c r="C23" s="173"/>
      <c r="D23" s="64" t="s">
        <v>182</v>
      </c>
      <c r="E23" s="65"/>
      <c r="F23" s="91" t="s">
        <v>183</v>
      </c>
      <c r="G23" s="65"/>
      <c r="H23" s="65"/>
      <c r="I23" s="75"/>
      <c r="J23" s="74" t="s">
        <v>166</v>
      </c>
      <c r="M23" s="165"/>
      <c r="N23" s="166"/>
      <c r="O23" s="90">
        <v>30</v>
      </c>
      <c r="P23" s="86">
        <f t="shared" si="0"/>
        <v>60</v>
      </c>
      <c r="Q23" s="87">
        <f t="shared" si="0"/>
        <v>120</v>
      </c>
      <c r="R23" s="87">
        <f t="shared" si="0"/>
        <v>240</v>
      </c>
      <c r="S23" s="88">
        <f t="shared" si="0"/>
        <v>480</v>
      </c>
      <c r="T23" s="89">
        <f t="shared" si="0"/>
        <v>960</v>
      </c>
      <c r="U23" s="89">
        <f t="shared" si="0"/>
        <v>1920</v>
      </c>
    </row>
    <row r="24" spans="2:21" x14ac:dyDescent="0.25">
      <c r="B24" s="170"/>
      <c r="C24" s="173"/>
      <c r="D24" s="64" t="s">
        <v>184</v>
      </c>
      <c r="E24" s="65"/>
      <c r="F24" s="91" t="s">
        <v>185</v>
      </c>
      <c r="G24" s="65"/>
      <c r="H24" s="65"/>
      <c r="I24" s="75"/>
      <c r="J24" s="74" t="s">
        <v>152</v>
      </c>
      <c r="M24" s="165"/>
      <c r="N24" s="166"/>
      <c r="O24" s="90">
        <v>32</v>
      </c>
      <c r="P24" s="86">
        <f t="shared" si="0"/>
        <v>64</v>
      </c>
      <c r="Q24" s="87">
        <f t="shared" si="0"/>
        <v>128</v>
      </c>
      <c r="R24" s="87">
        <f t="shared" si="0"/>
        <v>256</v>
      </c>
      <c r="S24" s="88">
        <f t="shared" si="0"/>
        <v>512</v>
      </c>
      <c r="T24" s="89">
        <f t="shared" si="0"/>
        <v>1024</v>
      </c>
      <c r="U24" s="89"/>
    </row>
    <row r="25" spans="2:21" x14ac:dyDescent="0.25">
      <c r="B25" s="170"/>
      <c r="C25" s="173"/>
      <c r="D25" s="64" t="s">
        <v>186</v>
      </c>
      <c r="E25" s="65"/>
      <c r="F25" s="91" t="s">
        <v>187</v>
      </c>
      <c r="G25" s="65"/>
      <c r="H25" s="65"/>
      <c r="I25" s="75"/>
      <c r="J25" s="74" t="s">
        <v>166</v>
      </c>
      <c r="M25" s="165"/>
      <c r="N25" s="166"/>
      <c r="O25" s="90">
        <v>34</v>
      </c>
      <c r="P25" s="86">
        <f t="shared" si="0"/>
        <v>68</v>
      </c>
      <c r="Q25" s="87">
        <f t="shared" si="0"/>
        <v>136</v>
      </c>
      <c r="R25" s="87">
        <f t="shared" si="0"/>
        <v>272</v>
      </c>
      <c r="S25" s="88">
        <f t="shared" si="0"/>
        <v>544</v>
      </c>
      <c r="T25" s="89">
        <f t="shared" si="0"/>
        <v>1088</v>
      </c>
      <c r="U25" s="89"/>
    </row>
    <row r="26" spans="2:21" x14ac:dyDescent="0.25">
      <c r="B26" s="170"/>
      <c r="C26" s="173"/>
      <c r="D26" s="64" t="s">
        <v>188</v>
      </c>
      <c r="E26" s="65"/>
      <c r="F26" s="91" t="s">
        <v>189</v>
      </c>
      <c r="G26" s="65"/>
      <c r="H26" s="65"/>
      <c r="I26" s="75"/>
      <c r="J26" s="74" t="s">
        <v>152</v>
      </c>
      <c r="M26" s="165"/>
      <c r="N26" s="166"/>
      <c r="O26" s="90">
        <v>36</v>
      </c>
      <c r="P26" s="86">
        <f t="shared" si="0"/>
        <v>72</v>
      </c>
      <c r="Q26" s="87">
        <f t="shared" si="0"/>
        <v>144</v>
      </c>
      <c r="R26" s="87">
        <f t="shared" si="0"/>
        <v>288</v>
      </c>
      <c r="S26" s="88">
        <f t="shared" si="0"/>
        <v>576</v>
      </c>
      <c r="T26" s="89">
        <f t="shared" si="0"/>
        <v>1152</v>
      </c>
      <c r="U26" s="89"/>
    </row>
    <row r="27" spans="2:21" x14ac:dyDescent="0.25">
      <c r="B27" s="170"/>
      <c r="C27" s="173"/>
      <c r="D27" s="64" t="s">
        <v>190</v>
      </c>
      <c r="E27" s="65"/>
      <c r="F27" s="65"/>
      <c r="G27" s="65"/>
      <c r="H27" s="65"/>
      <c r="I27" s="92"/>
      <c r="J27" s="74" t="s">
        <v>161</v>
      </c>
      <c r="M27" s="165"/>
      <c r="N27" s="166"/>
      <c r="O27" s="90">
        <v>38</v>
      </c>
      <c r="P27" s="86">
        <f t="shared" si="0"/>
        <v>76</v>
      </c>
      <c r="Q27" s="87">
        <f t="shared" si="0"/>
        <v>152</v>
      </c>
      <c r="R27" s="87">
        <f t="shared" si="0"/>
        <v>304</v>
      </c>
      <c r="S27" s="88">
        <f t="shared" si="0"/>
        <v>608</v>
      </c>
      <c r="T27" s="89">
        <f t="shared" si="0"/>
        <v>1216</v>
      </c>
      <c r="U27" s="89"/>
    </row>
    <row r="28" spans="2:21" x14ac:dyDescent="0.25">
      <c r="B28" s="170"/>
      <c r="C28" s="173"/>
      <c r="D28" s="64" t="s">
        <v>191</v>
      </c>
      <c r="E28" s="65"/>
      <c r="F28" s="65"/>
      <c r="G28" s="65"/>
      <c r="H28" s="65"/>
      <c r="I28" s="92"/>
      <c r="J28" s="74" t="s">
        <v>152</v>
      </c>
      <c r="M28" s="165"/>
      <c r="N28" s="166"/>
      <c r="O28" s="90">
        <v>40</v>
      </c>
      <c r="P28" s="86">
        <f t="shared" si="0"/>
        <v>80</v>
      </c>
      <c r="Q28" s="87">
        <f t="shared" si="0"/>
        <v>160</v>
      </c>
      <c r="R28" s="87">
        <f t="shared" si="0"/>
        <v>320</v>
      </c>
      <c r="S28" s="88">
        <f t="shared" si="0"/>
        <v>640</v>
      </c>
      <c r="T28" s="89">
        <f t="shared" si="0"/>
        <v>1280</v>
      </c>
      <c r="U28" s="89"/>
    </row>
    <row r="29" spans="2:21" ht="11.25" customHeight="1" x14ac:dyDescent="0.25">
      <c r="B29" s="170"/>
      <c r="C29" s="173"/>
      <c r="D29" s="64" t="s">
        <v>192</v>
      </c>
      <c r="E29" s="65"/>
      <c r="F29" s="65"/>
      <c r="G29" s="65"/>
      <c r="H29" s="65"/>
      <c r="I29" s="93"/>
      <c r="J29" s="74" t="s">
        <v>152</v>
      </c>
      <c r="M29" s="165"/>
      <c r="N29" s="166"/>
      <c r="O29" s="90">
        <v>42</v>
      </c>
      <c r="P29" s="86">
        <f t="shared" si="0"/>
        <v>84</v>
      </c>
      <c r="Q29" s="87">
        <f t="shared" si="0"/>
        <v>168</v>
      </c>
      <c r="R29" s="87">
        <f t="shared" si="0"/>
        <v>336</v>
      </c>
      <c r="S29" s="88">
        <f t="shared" si="0"/>
        <v>672</v>
      </c>
      <c r="T29" s="89">
        <f t="shared" si="0"/>
        <v>1344</v>
      </c>
      <c r="U29" s="89"/>
    </row>
    <row r="30" spans="2:21" ht="12" customHeight="1" x14ac:dyDescent="0.25">
      <c r="B30" s="170"/>
      <c r="C30" s="173"/>
      <c r="D30" s="79" t="s">
        <v>193</v>
      </c>
      <c r="E30" s="66"/>
      <c r="F30" s="66" t="s">
        <v>194</v>
      </c>
      <c r="G30" s="80"/>
      <c r="H30" s="80"/>
      <c r="I30" s="81"/>
      <c r="J30" s="74" t="s">
        <v>152</v>
      </c>
      <c r="M30" s="165"/>
      <c r="N30" s="166"/>
      <c r="O30" s="90">
        <v>44</v>
      </c>
      <c r="P30" s="86">
        <f t="shared" si="0"/>
        <v>88</v>
      </c>
      <c r="Q30" s="87">
        <f t="shared" si="0"/>
        <v>176</v>
      </c>
      <c r="R30" s="87">
        <f t="shared" si="0"/>
        <v>352</v>
      </c>
      <c r="S30" s="88">
        <f t="shared" si="0"/>
        <v>704</v>
      </c>
      <c r="T30" s="89">
        <f t="shared" si="0"/>
        <v>1408</v>
      </c>
      <c r="U30" s="89"/>
    </row>
    <row r="31" spans="2:21" ht="12" customHeight="1" x14ac:dyDescent="0.25">
      <c r="B31" s="170"/>
      <c r="C31" s="173"/>
      <c r="D31" s="79" t="s">
        <v>195</v>
      </c>
      <c r="E31" s="66"/>
      <c r="F31" s="66" t="s">
        <v>49</v>
      </c>
      <c r="G31" s="80"/>
      <c r="H31" s="80"/>
      <c r="I31" s="81"/>
      <c r="J31" s="74" t="s">
        <v>152</v>
      </c>
      <c r="M31" s="165"/>
      <c r="N31" s="166"/>
      <c r="O31" s="90">
        <v>46</v>
      </c>
      <c r="P31" s="86">
        <f t="shared" si="0"/>
        <v>92</v>
      </c>
      <c r="Q31" s="87">
        <f t="shared" si="0"/>
        <v>184</v>
      </c>
      <c r="R31" s="87">
        <f t="shared" si="0"/>
        <v>368</v>
      </c>
      <c r="S31" s="88">
        <f t="shared" si="0"/>
        <v>736</v>
      </c>
      <c r="T31" s="89">
        <f t="shared" si="0"/>
        <v>1472</v>
      </c>
      <c r="U31" s="89"/>
    </row>
    <row r="32" spans="2:21" ht="12" customHeight="1" x14ac:dyDescent="0.25">
      <c r="B32" s="170"/>
      <c r="C32" s="173"/>
      <c r="D32" s="79" t="s">
        <v>196</v>
      </c>
      <c r="E32" s="66"/>
      <c r="F32" s="66" t="s">
        <v>50</v>
      </c>
      <c r="G32" s="80"/>
      <c r="H32" s="80"/>
      <c r="I32" s="81"/>
      <c r="J32" s="74" t="s">
        <v>152</v>
      </c>
      <c r="M32" s="165"/>
      <c r="N32" s="166"/>
      <c r="O32" s="90">
        <v>48</v>
      </c>
      <c r="P32" s="86">
        <f t="shared" si="0"/>
        <v>96</v>
      </c>
      <c r="Q32" s="87">
        <f t="shared" si="0"/>
        <v>192</v>
      </c>
      <c r="R32" s="87">
        <f t="shared" si="0"/>
        <v>384</v>
      </c>
      <c r="S32" s="88">
        <f t="shared" si="0"/>
        <v>768</v>
      </c>
      <c r="T32" s="89">
        <f t="shared" si="0"/>
        <v>1536</v>
      </c>
      <c r="U32" s="89"/>
    </row>
    <row r="33" spans="2:21" ht="12" customHeight="1" x14ac:dyDescent="0.25">
      <c r="B33" s="170"/>
      <c r="C33" s="174"/>
      <c r="D33" s="79" t="s">
        <v>197</v>
      </c>
      <c r="E33" s="66"/>
      <c r="F33" s="66" t="s">
        <v>198</v>
      </c>
      <c r="G33" s="80"/>
      <c r="H33" s="80"/>
      <c r="I33" s="81"/>
      <c r="J33" s="74" t="s">
        <v>161</v>
      </c>
      <c r="M33" s="165"/>
      <c r="N33" s="166"/>
      <c r="O33" s="90">
        <v>50</v>
      </c>
      <c r="P33" s="86">
        <f t="shared" si="0"/>
        <v>100</v>
      </c>
      <c r="Q33" s="87">
        <f t="shared" si="0"/>
        <v>200</v>
      </c>
      <c r="R33" s="87">
        <f t="shared" si="0"/>
        <v>400</v>
      </c>
      <c r="S33" s="88">
        <f t="shared" si="0"/>
        <v>800</v>
      </c>
      <c r="T33" s="89">
        <f t="shared" si="0"/>
        <v>1600</v>
      </c>
      <c r="U33" s="89"/>
    </row>
    <row r="34" spans="2:21" ht="12" customHeight="1" x14ac:dyDescent="0.25">
      <c r="B34" s="170"/>
      <c r="C34" s="172" t="s">
        <v>38</v>
      </c>
      <c r="D34" s="64" t="s">
        <v>38</v>
      </c>
      <c r="E34" s="65"/>
      <c r="F34" s="65"/>
      <c r="G34" s="65"/>
      <c r="H34" s="65"/>
      <c r="I34" s="93"/>
      <c r="J34" s="69">
        <v>20</v>
      </c>
      <c r="M34" s="165"/>
      <c r="N34" s="166"/>
      <c r="O34" s="90">
        <v>52</v>
      </c>
      <c r="P34" s="86">
        <f t="shared" ref="P34:T43" si="1">+O34*2</f>
        <v>104</v>
      </c>
      <c r="Q34" s="87">
        <f t="shared" si="1"/>
        <v>208</v>
      </c>
      <c r="R34" s="87">
        <f t="shared" si="1"/>
        <v>416</v>
      </c>
      <c r="S34" s="88">
        <f t="shared" si="1"/>
        <v>832</v>
      </c>
      <c r="T34" s="89">
        <f t="shared" si="1"/>
        <v>1664</v>
      </c>
      <c r="U34" s="89"/>
    </row>
    <row r="35" spans="2:21" ht="12" customHeight="1" x14ac:dyDescent="0.25">
      <c r="B35" s="170"/>
      <c r="C35" s="173"/>
      <c r="D35" s="64" t="s">
        <v>199</v>
      </c>
      <c r="E35" s="65"/>
      <c r="F35" s="65"/>
      <c r="G35" s="65"/>
      <c r="H35" s="65"/>
      <c r="I35" s="92"/>
      <c r="J35" s="69">
        <v>2</v>
      </c>
      <c r="M35" s="165"/>
      <c r="N35" s="166"/>
      <c r="O35" s="90">
        <v>54</v>
      </c>
      <c r="P35" s="86">
        <f t="shared" si="1"/>
        <v>108</v>
      </c>
      <c r="Q35" s="87">
        <f t="shared" si="1"/>
        <v>216</v>
      </c>
      <c r="R35" s="87">
        <f t="shared" si="1"/>
        <v>432</v>
      </c>
      <c r="S35" s="88">
        <f t="shared" si="1"/>
        <v>864</v>
      </c>
      <c r="T35" s="89">
        <f t="shared" si="1"/>
        <v>1728</v>
      </c>
      <c r="U35" s="89"/>
    </row>
    <row r="36" spans="2:21" ht="12" customHeight="1" x14ac:dyDescent="0.25">
      <c r="B36" s="170"/>
      <c r="C36" s="173"/>
      <c r="D36" s="64" t="s">
        <v>200</v>
      </c>
      <c r="E36" s="65"/>
      <c r="F36" s="65"/>
      <c r="G36" s="65"/>
      <c r="H36" s="65"/>
      <c r="I36" s="92"/>
      <c r="J36" s="69">
        <v>2</v>
      </c>
      <c r="M36" s="165"/>
      <c r="N36" s="166"/>
      <c r="O36" s="90">
        <v>56</v>
      </c>
      <c r="P36" s="86">
        <f t="shared" si="1"/>
        <v>112</v>
      </c>
      <c r="Q36" s="87">
        <f t="shared" si="1"/>
        <v>224</v>
      </c>
      <c r="R36" s="87">
        <f t="shared" si="1"/>
        <v>448</v>
      </c>
      <c r="S36" s="88">
        <f t="shared" si="1"/>
        <v>896</v>
      </c>
      <c r="T36" s="89">
        <f t="shared" si="1"/>
        <v>1792</v>
      </c>
      <c r="U36" s="89"/>
    </row>
    <row r="37" spans="2:21" ht="12" customHeight="1" x14ac:dyDescent="0.25">
      <c r="B37" s="170"/>
      <c r="C37" s="173"/>
      <c r="D37" s="64" t="s">
        <v>201</v>
      </c>
      <c r="E37" s="65"/>
      <c r="F37" s="65"/>
      <c r="G37" s="65"/>
      <c r="H37" s="65"/>
      <c r="I37" s="92"/>
      <c r="J37" s="69">
        <v>2</v>
      </c>
      <c r="M37" s="165"/>
      <c r="N37" s="166"/>
      <c r="O37" s="90">
        <v>58</v>
      </c>
      <c r="P37" s="86">
        <f t="shared" si="1"/>
        <v>116</v>
      </c>
      <c r="Q37" s="87">
        <f t="shared" si="1"/>
        <v>232</v>
      </c>
      <c r="R37" s="87">
        <f t="shared" si="1"/>
        <v>464</v>
      </c>
      <c r="S37" s="88">
        <f t="shared" si="1"/>
        <v>928</v>
      </c>
      <c r="T37" s="89">
        <f t="shared" si="1"/>
        <v>1856</v>
      </c>
      <c r="U37" s="89"/>
    </row>
    <row r="38" spans="2:21" ht="12" customHeight="1" x14ac:dyDescent="0.25">
      <c r="B38" s="171"/>
      <c r="C38" s="174"/>
      <c r="D38" s="64" t="s">
        <v>202</v>
      </c>
      <c r="E38" s="79"/>
      <c r="F38" s="79" t="s">
        <v>203</v>
      </c>
      <c r="G38" s="65"/>
      <c r="H38" s="80"/>
      <c r="I38" s="81"/>
      <c r="J38" s="69">
        <v>10</v>
      </c>
      <c r="M38" s="165"/>
      <c r="N38" s="166"/>
      <c r="O38" s="90">
        <v>60</v>
      </c>
      <c r="P38" s="86">
        <f t="shared" si="1"/>
        <v>120</v>
      </c>
      <c r="Q38" s="87">
        <f t="shared" si="1"/>
        <v>240</v>
      </c>
      <c r="R38" s="87">
        <f t="shared" si="1"/>
        <v>480</v>
      </c>
      <c r="S38" s="88">
        <f t="shared" si="1"/>
        <v>960</v>
      </c>
      <c r="T38" s="89">
        <f t="shared" si="1"/>
        <v>1920</v>
      </c>
      <c r="U38" s="89"/>
    </row>
    <row r="39" spans="2:21" ht="12" customHeight="1" x14ac:dyDescent="0.25">
      <c r="B39" s="157" t="s">
        <v>55</v>
      </c>
      <c r="C39" s="160"/>
      <c r="D39" s="64" t="s">
        <v>204</v>
      </c>
      <c r="E39" s="65"/>
      <c r="F39" s="65"/>
      <c r="G39" s="65"/>
      <c r="H39" s="67"/>
      <c r="I39" s="94" t="s">
        <v>205</v>
      </c>
      <c r="J39" s="74" t="s">
        <v>206</v>
      </c>
      <c r="M39" s="165"/>
      <c r="N39" s="166"/>
      <c r="O39" s="90">
        <v>62</v>
      </c>
      <c r="P39" s="86">
        <f t="shared" si="1"/>
        <v>124</v>
      </c>
      <c r="Q39" s="87">
        <f t="shared" si="1"/>
        <v>248</v>
      </c>
      <c r="R39" s="87">
        <f t="shared" si="1"/>
        <v>496</v>
      </c>
      <c r="S39" s="88">
        <f t="shared" si="1"/>
        <v>992</v>
      </c>
      <c r="T39" s="89">
        <f t="shared" si="1"/>
        <v>1984</v>
      </c>
      <c r="U39" s="89"/>
    </row>
    <row r="40" spans="2:21" ht="12" customHeight="1" x14ac:dyDescent="0.25">
      <c r="B40" s="158"/>
      <c r="C40" s="161"/>
      <c r="D40" s="64" t="s">
        <v>207</v>
      </c>
      <c r="E40" s="65"/>
      <c r="F40" s="65"/>
      <c r="G40" s="65"/>
      <c r="H40" s="67"/>
      <c r="I40" s="94" t="s">
        <v>208</v>
      </c>
      <c r="J40" s="74" t="s">
        <v>209</v>
      </c>
      <c r="M40" s="165"/>
      <c r="N40" s="166"/>
      <c r="O40" s="90">
        <v>64</v>
      </c>
      <c r="P40" s="86">
        <f t="shared" si="1"/>
        <v>128</v>
      </c>
      <c r="Q40" s="87">
        <f t="shared" si="1"/>
        <v>256</v>
      </c>
      <c r="R40" s="87">
        <f t="shared" si="1"/>
        <v>512</v>
      </c>
      <c r="S40" s="88">
        <f t="shared" si="1"/>
        <v>1024</v>
      </c>
      <c r="T40" s="89"/>
      <c r="U40" s="89"/>
    </row>
    <row r="41" spans="2:21" ht="12" customHeight="1" x14ac:dyDescent="0.25">
      <c r="B41" s="158"/>
      <c r="C41" s="161"/>
      <c r="D41" s="64" t="s">
        <v>210</v>
      </c>
      <c r="E41" s="65"/>
      <c r="F41" s="65"/>
      <c r="G41" s="65"/>
      <c r="H41" s="67"/>
      <c r="I41" s="94" t="s">
        <v>132</v>
      </c>
      <c r="J41" s="74" t="s">
        <v>133</v>
      </c>
      <c r="M41" s="165"/>
      <c r="N41" s="166"/>
      <c r="O41" s="90">
        <v>66</v>
      </c>
      <c r="P41" s="86">
        <f t="shared" si="1"/>
        <v>132</v>
      </c>
      <c r="Q41" s="87">
        <f t="shared" si="1"/>
        <v>264</v>
      </c>
      <c r="R41" s="87">
        <f t="shared" si="1"/>
        <v>528</v>
      </c>
      <c r="S41" s="88">
        <f t="shared" si="1"/>
        <v>1056</v>
      </c>
      <c r="T41" s="89"/>
      <c r="U41" s="89"/>
    </row>
    <row r="42" spans="2:21" ht="12" customHeight="1" x14ac:dyDescent="0.25">
      <c r="B42" s="158"/>
      <c r="C42" s="161"/>
      <c r="D42" s="64" t="s">
        <v>211</v>
      </c>
      <c r="E42" s="65"/>
      <c r="F42" s="65"/>
      <c r="G42" s="65"/>
      <c r="H42" s="67"/>
      <c r="I42" s="94" t="s">
        <v>132</v>
      </c>
      <c r="J42" s="74" t="s">
        <v>133</v>
      </c>
      <c r="M42" s="165"/>
      <c r="N42" s="166"/>
      <c r="O42" s="90">
        <v>68</v>
      </c>
      <c r="P42" s="86">
        <f t="shared" si="1"/>
        <v>136</v>
      </c>
      <c r="Q42" s="87">
        <f t="shared" si="1"/>
        <v>272</v>
      </c>
      <c r="R42" s="87">
        <f t="shared" si="1"/>
        <v>544</v>
      </c>
      <c r="S42" s="88">
        <f t="shared" si="1"/>
        <v>1088</v>
      </c>
      <c r="T42" s="89"/>
      <c r="U42" s="89"/>
    </row>
    <row r="43" spans="2:21" ht="12" customHeight="1" x14ac:dyDescent="0.25">
      <c r="B43" s="159"/>
      <c r="C43" s="162"/>
      <c r="D43" s="64" t="s">
        <v>212</v>
      </c>
      <c r="E43" s="65"/>
      <c r="F43" s="65"/>
      <c r="G43" s="65"/>
      <c r="H43" s="67"/>
      <c r="I43" s="94" t="s">
        <v>213</v>
      </c>
      <c r="J43" s="74" t="s">
        <v>123</v>
      </c>
      <c r="M43" s="167"/>
      <c r="N43" s="168"/>
      <c r="O43" s="90">
        <v>70</v>
      </c>
      <c r="P43" s="86">
        <f t="shared" si="1"/>
        <v>140</v>
      </c>
      <c r="Q43" s="87">
        <f t="shared" si="1"/>
        <v>280</v>
      </c>
      <c r="R43" s="87">
        <f t="shared" si="1"/>
        <v>560</v>
      </c>
      <c r="S43" s="88">
        <f t="shared" si="1"/>
        <v>1120</v>
      </c>
      <c r="T43" s="89"/>
      <c r="U43" s="89"/>
    </row>
    <row r="44" spans="2:21" ht="12" customHeight="1" x14ac:dyDescent="0.25">
      <c r="B44" s="95"/>
      <c r="C44" s="96"/>
      <c r="D44" s="97"/>
      <c r="E44" s="98"/>
      <c r="F44" s="98"/>
      <c r="G44" s="98"/>
      <c r="H44" s="98"/>
      <c r="I44" s="99"/>
      <c r="J44" s="100"/>
      <c r="M44" s="101" t="s">
        <v>214</v>
      </c>
      <c r="N44" s="62" t="s">
        <v>215</v>
      </c>
    </row>
    <row r="45" spans="2:21" ht="12" customHeight="1" x14ac:dyDescent="0.25">
      <c r="B45" s="95"/>
      <c r="C45" s="96"/>
      <c r="D45" s="103"/>
      <c r="E45" s="96"/>
      <c r="F45" s="96"/>
      <c r="G45" s="96"/>
      <c r="H45" s="96"/>
      <c r="M45" s="101" t="s">
        <v>163</v>
      </c>
      <c r="N45" s="62" t="s">
        <v>216</v>
      </c>
      <c r="S45" s="104"/>
      <c r="U45" s="105">
        <v>42086</v>
      </c>
    </row>
    <row r="46" spans="2:21" ht="12" customHeight="1" x14ac:dyDescent="0.25">
      <c r="B46" s="95"/>
      <c r="C46" s="96"/>
      <c r="D46" s="103"/>
      <c r="E46" s="96"/>
      <c r="F46" s="96"/>
      <c r="G46" s="96"/>
      <c r="H46" s="96"/>
      <c r="I46" s="106"/>
      <c r="T46" s="107"/>
    </row>
  </sheetData>
  <sheetProtection algorithmName="SHA-512" hashValue="lfiFtfi6+nyrd5Vg737rVYzp5ZwBEE95RiRWDH2gZKgnizXF8Xd0cHVQPB76SrPF6rGiMHqYUUS4YCVnKVR0LQ==" saltValue="cQYtkI0Shyda2LC9uCK27A==" spinCount="100000" sheet="1" objects="1" scenarios="1"/>
  <mergeCells count="14">
    <mergeCell ref="M1:N1"/>
    <mergeCell ref="P1:S1"/>
    <mergeCell ref="B2:B21"/>
    <mergeCell ref="C2:C9"/>
    <mergeCell ref="M2:M16"/>
    <mergeCell ref="N2:N6"/>
    <mergeCell ref="N7:N16"/>
    <mergeCell ref="C10:C21"/>
    <mergeCell ref="M17:N43"/>
    <mergeCell ref="B22:B38"/>
    <mergeCell ref="C22:C33"/>
    <mergeCell ref="C34:C38"/>
    <mergeCell ref="B39:C43"/>
    <mergeCell ref="B1:C1"/>
  </mergeCells>
  <printOptions horizontalCentered="1" verticalCentered="1"/>
  <pageMargins left="0.23622047244094491" right="0.23622047244094491" top="0.55118110236220474" bottom="0.55118110236220474" header="0.31496062992125984" footer="0.31496062992125984"/>
  <pageSetup paperSize="9" scale="87"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31"/>
  <sheetViews>
    <sheetView windowProtection="1" showGridLines="0" showRowColHeaders="0" workbookViewId="0">
      <selection activeCell="B4" sqref="B4"/>
    </sheetView>
  </sheetViews>
  <sheetFormatPr defaultColWidth="9.109375" defaultRowHeight="15.6" x14ac:dyDescent="0.3"/>
  <cols>
    <col min="1" max="1" width="9.109375" style="9"/>
    <col min="2" max="8" width="9.44140625" style="13" customWidth="1"/>
    <col min="9" max="16384" width="9.109375" style="9"/>
  </cols>
  <sheetData>
    <row r="1" spans="2:8" x14ac:dyDescent="0.3">
      <c r="C1" s="14" t="s">
        <v>44</v>
      </c>
      <c r="D1" s="14"/>
      <c r="E1" s="14"/>
      <c r="F1" s="14"/>
      <c r="G1" s="14"/>
      <c r="H1" s="14"/>
    </row>
    <row r="2" spans="2:8" x14ac:dyDescent="0.3">
      <c r="B2" s="15" t="s">
        <v>4</v>
      </c>
      <c r="C2" s="14">
        <v>1</v>
      </c>
      <c r="D2" s="14">
        <v>2</v>
      </c>
      <c r="E2" s="14">
        <v>3</v>
      </c>
      <c r="F2" s="14">
        <v>4</v>
      </c>
      <c r="G2" s="14">
        <v>5</v>
      </c>
      <c r="H2" s="14">
        <v>6</v>
      </c>
    </row>
    <row r="3" spans="2:8" x14ac:dyDescent="0.3">
      <c r="B3" s="15">
        <v>20</v>
      </c>
      <c r="C3" s="16">
        <f t="shared" ref="C3:H7" si="0">+B3*2</f>
        <v>40</v>
      </c>
      <c r="D3" s="16">
        <f t="shared" si="0"/>
        <v>80</v>
      </c>
      <c r="E3" s="16">
        <f t="shared" si="0"/>
        <v>160</v>
      </c>
      <c r="F3" s="16">
        <f t="shared" si="0"/>
        <v>320</v>
      </c>
      <c r="G3" s="16">
        <f t="shared" si="0"/>
        <v>640</v>
      </c>
      <c r="H3" s="16">
        <f t="shared" si="0"/>
        <v>1280</v>
      </c>
    </row>
    <row r="4" spans="2:8" x14ac:dyDescent="0.3">
      <c r="B4" s="15">
        <v>22</v>
      </c>
      <c r="C4" s="16">
        <f t="shared" si="0"/>
        <v>44</v>
      </c>
      <c r="D4" s="16">
        <f t="shared" si="0"/>
        <v>88</v>
      </c>
      <c r="E4" s="16">
        <f t="shared" si="0"/>
        <v>176</v>
      </c>
      <c r="F4" s="16">
        <f t="shared" si="0"/>
        <v>352</v>
      </c>
      <c r="G4" s="16">
        <f t="shared" si="0"/>
        <v>704</v>
      </c>
      <c r="H4" s="16">
        <f t="shared" si="0"/>
        <v>1408</v>
      </c>
    </row>
    <row r="5" spans="2:8" x14ac:dyDescent="0.3">
      <c r="B5" s="15">
        <v>24</v>
      </c>
      <c r="C5" s="16">
        <f t="shared" si="0"/>
        <v>48</v>
      </c>
      <c r="D5" s="16">
        <f t="shared" si="0"/>
        <v>96</v>
      </c>
      <c r="E5" s="16">
        <f t="shared" si="0"/>
        <v>192</v>
      </c>
      <c r="F5" s="16">
        <f t="shared" si="0"/>
        <v>384</v>
      </c>
      <c r="G5" s="16">
        <f t="shared" si="0"/>
        <v>768</v>
      </c>
      <c r="H5" s="16">
        <f t="shared" si="0"/>
        <v>1536</v>
      </c>
    </row>
    <row r="6" spans="2:8" x14ac:dyDescent="0.3">
      <c r="B6" s="15">
        <v>26</v>
      </c>
      <c r="C6" s="16">
        <f t="shared" si="0"/>
        <v>52</v>
      </c>
      <c r="D6" s="16">
        <f t="shared" si="0"/>
        <v>104</v>
      </c>
      <c r="E6" s="16">
        <f t="shared" si="0"/>
        <v>208</v>
      </c>
      <c r="F6" s="16">
        <f t="shared" si="0"/>
        <v>416</v>
      </c>
      <c r="G6" s="16">
        <f t="shared" si="0"/>
        <v>832</v>
      </c>
      <c r="H6" s="16">
        <f t="shared" si="0"/>
        <v>1664</v>
      </c>
    </row>
    <row r="7" spans="2:8" x14ac:dyDescent="0.3">
      <c r="B7" s="15">
        <v>28</v>
      </c>
      <c r="C7" s="16">
        <f t="shared" si="0"/>
        <v>56</v>
      </c>
      <c r="D7" s="16">
        <f t="shared" si="0"/>
        <v>112</v>
      </c>
      <c r="E7" s="16">
        <f t="shared" si="0"/>
        <v>224</v>
      </c>
      <c r="F7" s="16">
        <f t="shared" si="0"/>
        <v>448</v>
      </c>
      <c r="G7" s="16">
        <f t="shared" si="0"/>
        <v>896</v>
      </c>
      <c r="H7" s="16">
        <f t="shared" si="0"/>
        <v>1792</v>
      </c>
    </row>
    <row r="8" spans="2:8" x14ac:dyDescent="0.3">
      <c r="B8" s="15"/>
      <c r="C8" s="16"/>
      <c r="D8" s="16"/>
      <c r="E8" s="16"/>
      <c r="F8" s="16"/>
      <c r="G8" s="16"/>
      <c r="H8" s="16"/>
    </row>
    <row r="9" spans="2:8" x14ac:dyDescent="0.3">
      <c r="B9" s="15">
        <v>30</v>
      </c>
      <c r="C9" s="16">
        <f t="shared" ref="C9:H13" si="1">+B9*2</f>
        <v>60</v>
      </c>
      <c r="D9" s="16">
        <f t="shared" si="1"/>
        <v>120</v>
      </c>
      <c r="E9" s="16">
        <f t="shared" si="1"/>
        <v>240</v>
      </c>
      <c r="F9" s="16">
        <f t="shared" si="1"/>
        <v>480</v>
      </c>
      <c r="G9" s="16">
        <f t="shared" si="1"/>
        <v>960</v>
      </c>
      <c r="H9" s="16">
        <f t="shared" si="1"/>
        <v>1920</v>
      </c>
    </row>
    <row r="10" spans="2:8" x14ac:dyDescent="0.3">
      <c r="B10" s="15">
        <v>32</v>
      </c>
      <c r="C10" s="16">
        <f t="shared" si="1"/>
        <v>64</v>
      </c>
      <c r="D10" s="16">
        <f t="shared" si="1"/>
        <v>128</v>
      </c>
      <c r="E10" s="16">
        <f t="shared" si="1"/>
        <v>256</v>
      </c>
      <c r="F10" s="16">
        <f t="shared" si="1"/>
        <v>512</v>
      </c>
      <c r="G10" s="16">
        <f t="shared" si="1"/>
        <v>1024</v>
      </c>
      <c r="H10" s="16">
        <f t="shared" si="1"/>
        <v>2048</v>
      </c>
    </row>
    <row r="11" spans="2:8" x14ac:dyDescent="0.3">
      <c r="B11" s="15">
        <v>34</v>
      </c>
      <c r="C11" s="16">
        <f t="shared" si="1"/>
        <v>68</v>
      </c>
      <c r="D11" s="16">
        <f t="shared" si="1"/>
        <v>136</v>
      </c>
      <c r="E11" s="16">
        <f t="shared" si="1"/>
        <v>272</v>
      </c>
      <c r="F11" s="16">
        <f t="shared" si="1"/>
        <v>544</v>
      </c>
      <c r="G11" s="16">
        <f t="shared" si="1"/>
        <v>1088</v>
      </c>
      <c r="H11" s="16">
        <f t="shared" si="1"/>
        <v>2176</v>
      </c>
    </row>
    <row r="12" spans="2:8" x14ac:dyDescent="0.3">
      <c r="B12" s="15">
        <v>36</v>
      </c>
      <c r="C12" s="16">
        <f t="shared" si="1"/>
        <v>72</v>
      </c>
      <c r="D12" s="16">
        <f t="shared" si="1"/>
        <v>144</v>
      </c>
      <c r="E12" s="16">
        <f t="shared" si="1"/>
        <v>288</v>
      </c>
      <c r="F12" s="16">
        <f t="shared" si="1"/>
        <v>576</v>
      </c>
      <c r="G12" s="16">
        <f t="shared" si="1"/>
        <v>1152</v>
      </c>
      <c r="H12" s="16">
        <f t="shared" si="1"/>
        <v>2304</v>
      </c>
    </row>
    <row r="13" spans="2:8" x14ac:dyDescent="0.3">
      <c r="B13" s="15">
        <v>38</v>
      </c>
      <c r="C13" s="16">
        <f t="shared" si="1"/>
        <v>76</v>
      </c>
      <c r="D13" s="16">
        <f t="shared" si="1"/>
        <v>152</v>
      </c>
      <c r="E13" s="16">
        <f t="shared" si="1"/>
        <v>304</v>
      </c>
      <c r="F13" s="16">
        <f t="shared" si="1"/>
        <v>608</v>
      </c>
      <c r="G13" s="16">
        <f t="shared" si="1"/>
        <v>1216</v>
      </c>
      <c r="H13" s="16">
        <f t="shared" si="1"/>
        <v>2432</v>
      </c>
    </row>
    <row r="14" spans="2:8" x14ac:dyDescent="0.3">
      <c r="B14" s="15"/>
      <c r="C14" s="16"/>
      <c r="D14" s="16"/>
      <c r="E14" s="16"/>
      <c r="F14" s="16"/>
      <c r="G14" s="16"/>
      <c r="H14" s="16"/>
    </row>
    <row r="15" spans="2:8" x14ac:dyDescent="0.3">
      <c r="B15" s="15">
        <v>40</v>
      </c>
      <c r="C15" s="16">
        <f t="shared" ref="C15:H15" si="2">+B15*2</f>
        <v>80</v>
      </c>
      <c r="D15" s="16">
        <f t="shared" si="2"/>
        <v>160</v>
      </c>
      <c r="E15" s="16">
        <f t="shared" si="2"/>
        <v>320</v>
      </c>
      <c r="F15" s="16">
        <f t="shared" si="2"/>
        <v>640</v>
      </c>
      <c r="G15" s="16">
        <f t="shared" si="2"/>
        <v>1280</v>
      </c>
      <c r="H15" s="16">
        <f t="shared" si="2"/>
        <v>2560</v>
      </c>
    </row>
    <row r="16" spans="2:8" x14ac:dyDescent="0.3">
      <c r="B16" s="15">
        <v>42</v>
      </c>
      <c r="C16" s="16">
        <f t="shared" ref="C16:D19" si="3">+B16*2</f>
        <v>84</v>
      </c>
      <c r="D16" s="16">
        <f t="shared" si="3"/>
        <v>168</v>
      </c>
      <c r="E16" s="16">
        <f t="shared" ref="E16:H19" si="4">+D16*2</f>
        <v>336</v>
      </c>
      <c r="F16" s="16">
        <f t="shared" si="4"/>
        <v>672</v>
      </c>
      <c r="G16" s="16">
        <f t="shared" si="4"/>
        <v>1344</v>
      </c>
      <c r="H16" s="16">
        <f t="shared" si="4"/>
        <v>2688</v>
      </c>
    </row>
    <row r="17" spans="2:8" x14ac:dyDescent="0.3">
      <c r="B17" s="15">
        <v>44</v>
      </c>
      <c r="C17" s="16">
        <f t="shared" si="3"/>
        <v>88</v>
      </c>
      <c r="D17" s="16">
        <f t="shared" si="3"/>
        <v>176</v>
      </c>
      <c r="E17" s="16">
        <f t="shared" si="4"/>
        <v>352</v>
      </c>
      <c r="F17" s="16">
        <f t="shared" si="4"/>
        <v>704</v>
      </c>
      <c r="G17" s="16">
        <f t="shared" si="4"/>
        <v>1408</v>
      </c>
      <c r="H17" s="16">
        <f t="shared" si="4"/>
        <v>2816</v>
      </c>
    </row>
    <row r="18" spans="2:8" x14ac:dyDescent="0.3">
      <c r="B18" s="15">
        <v>46</v>
      </c>
      <c r="C18" s="16">
        <f t="shared" si="3"/>
        <v>92</v>
      </c>
      <c r="D18" s="16">
        <f t="shared" si="3"/>
        <v>184</v>
      </c>
      <c r="E18" s="16">
        <f t="shared" si="4"/>
        <v>368</v>
      </c>
      <c r="F18" s="16">
        <f t="shared" si="4"/>
        <v>736</v>
      </c>
      <c r="G18" s="16">
        <f t="shared" si="4"/>
        <v>1472</v>
      </c>
      <c r="H18" s="16">
        <f t="shared" si="4"/>
        <v>2944</v>
      </c>
    </row>
    <row r="19" spans="2:8" x14ac:dyDescent="0.3">
      <c r="B19" s="15">
        <v>48</v>
      </c>
      <c r="C19" s="16">
        <f t="shared" si="3"/>
        <v>96</v>
      </c>
      <c r="D19" s="16">
        <f t="shared" si="3"/>
        <v>192</v>
      </c>
      <c r="E19" s="16">
        <f t="shared" si="4"/>
        <v>384</v>
      </c>
      <c r="F19" s="16">
        <f t="shared" si="4"/>
        <v>768</v>
      </c>
      <c r="G19" s="16">
        <f t="shared" si="4"/>
        <v>1536</v>
      </c>
      <c r="H19" s="16">
        <f t="shared" si="4"/>
        <v>3072</v>
      </c>
    </row>
    <row r="20" spans="2:8" x14ac:dyDescent="0.3">
      <c r="B20" s="15"/>
      <c r="C20" s="16"/>
      <c r="D20" s="16"/>
      <c r="E20" s="16"/>
      <c r="F20" s="16"/>
      <c r="G20" s="16"/>
      <c r="H20" s="16"/>
    </row>
    <row r="21" spans="2:8" x14ac:dyDescent="0.3">
      <c r="B21" s="15">
        <v>50</v>
      </c>
      <c r="C21" s="16">
        <f t="shared" ref="C21:D25" si="5">+B21*2</f>
        <v>100</v>
      </c>
      <c r="D21" s="16">
        <f t="shared" si="5"/>
        <v>200</v>
      </c>
      <c r="E21" s="16">
        <f t="shared" ref="E21:H25" si="6">+D21*2</f>
        <v>400</v>
      </c>
      <c r="F21" s="16">
        <f t="shared" si="6"/>
        <v>800</v>
      </c>
      <c r="G21" s="16">
        <f t="shared" si="6"/>
        <v>1600</v>
      </c>
      <c r="H21" s="16">
        <f t="shared" si="6"/>
        <v>3200</v>
      </c>
    </row>
    <row r="22" spans="2:8" x14ac:dyDescent="0.3">
      <c r="B22" s="15">
        <v>52</v>
      </c>
      <c r="C22" s="16">
        <f t="shared" si="5"/>
        <v>104</v>
      </c>
      <c r="D22" s="16">
        <f t="shared" si="5"/>
        <v>208</v>
      </c>
      <c r="E22" s="16">
        <f t="shared" si="6"/>
        <v>416</v>
      </c>
      <c r="F22" s="16">
        <f t="shared" si="6"/>
        <v>832</v>
      </c>
      <c r="G22" s="16">
        <f t="shared" si="6"/>
        <v>1664</v>
      </c>
      <c r="H22" s="16">
        <f t="shared" si="6"/>
        <v>3328</v>
      </c>
    </row>
    <row r="23" spans="2:8" x14ac:dyDescent="0.3">
      <c r="B23" s="15">
        <v>54</v>
      </c>
      <c r="C23" s="16">
        <f t="shared" si="5"/>
        <v>108</v>
      </c>
      <c r="D23" s="16">
        <f t="shared" si="5"/>
        <v>216</v>
      </c>
      <c r="E23" s="16">
        <f t="shared" si="6"/>
        <v>432</v>
      </c>
      <c r="F23" s="16">
        <f t="shared" si="6"/>
        <v>864</v>
      </c>
      <c r="G23" s="16">
        <f t="shared" si="6"/>
        <v>1728</v>
      </c>
      <c r="H23" s="16">
        <f t="shared" si="6"/>
        <v>3456</v>
      </c>
    </row>
    <row r="24" spans="2:8" x14ac:dyDescent="0.3">
      <c r="B24" s="15">
        <v>56</v>
      </c>
      <c r="C24" s="16">
        <f t="shared" si="5"/>
        <v>112</v>
      </c>
      <c r="D24" s="16">
        <f t="shared" si="5"/>
        <v>224</v>
      </c>
      <c r="E24" s="16">
        <f t="shared" si="6"/>
        <v>448</v>
      </c>
      <c r="F24" s="16">
        <f t="shared" si="6"/>
        <v>896</v>
      </c>
      <c r="G24" s="16">
        <f t="shared" si="6"/>
        <v>1792</v>
      </c>
      <c r="H24" s="16">
        <f t="shared" si="6"/>
        <v>3584</v>
      </c>
    </row>
    <row r="25" spans="2:8" x14ac:dyDescent="0.3">
      <c r="B25" s="15">
        <v>58</v>
      </c>
      <c r="C25" s="16">
        <f t="shared" si="5"/>
        <v>116</v>
      </c>
      <c r="D25" s="16">
        <f t="shared" si="5"/>
        <v>232</v>
      </c>
      <c r="E25" s="16">
        <f t="shared" si="6"/>
        <v>464</v>
      </c>
      <c r="F25" s="16">
        <f t="shared" si="6"/>
        <v>928</v>
      </c>
      <c r="G25" s="16">
        <f t="shared" si="6"/>
        <v>1856</v>
      </c>
      <c r="H25" s="16">
        <f t="shared" si="6"/>
        <v>3712</v>
      </c>
    </row>
    <row r="26" spans="2:8" x14ac:dyDescent="0.3">
      <c r="B26" s="15"/>
      <c r="C26" s="16"/>
      <c r="D26" s="16"/>
      <c r="E26" s="16"/>
      <c r="F26" s="16"/>
      <c r="G26" s="16"/>
      <c r="H26" s="16"/>
    </row>
    <row r="27" spans="2:8" x14ac:dyDescent="0.3">
      <c r="B27" s="15">
        <v>60</v>
      </c>
      <c r="C27" s="16">
        <f t="shared" ref="C27:D31" si="7">+B27*2</f>
        <v>120</v>
      </c>
      <c r="D27" s="16">
        <f t="shared" si="7"/>
        <v>240</v>
      </c>
      <c r="E27" s="16">
        <f t="shared" ref="E27:H31" si="8">+D27*2</f>
        <v>480</v>
      </c>
      <c r="F27" s="16">
        <f t="shared" si="8"/>
        <v>960</v>
      </c>
      <c r="G27" s="16">
        <f t="shared" si="8"/>
        <v>1920</v>
      </c>
      <c r="H27" s="16">
        <f t="shared" si="8"/>
        <v>3840</v>
      </c>
    </row>
    <row r="28" spans="2:8" x14ac:dyDescent="0.3">
      <c r="B28" s="15">
        <v>62</v>
      </c>
      <c r="C28" s="16">
        <f t="shared" si="7"/>
        <v>124</v>
      </c>
      <c r="D28" s="16">
        <f t="shared" si="7"/>
        <v>248</v>
      </c>
      <c r="E28" s="16">
        <f t="shared" si="8"/>
        <v>496</v>
      </c>
      <c r="F28" s="16">
        <f t="shared" si="8"/>
        <v>992</v>
      </c>
      <c r="G28" s="16">
        <f t="shared" si="8"/>
        <v>1984</v>
      </c>
      <c r="H28" s="16">
        <f t="shared" si="8"/>
        <v>3968</v>
      </c>
    </row>
    <row r="29" spans="2:8" x14ac:dyDescent="0.3">
      <c r="B29" s="15">
        <v>64</v>
      </c>
      <c r="C29" s="16">
        <f t="shared" si="7"/>
        <v>128</v>
      </c>
      <c r="D29" s="16">
        <f t="shared" si="7"/>
        <v>256</v>
      </c>
      <c r="E29" s="16">
        <f t="shared" si="8"/>
        <v>512</v>
      </c>
      <c r="F29" s="16">
        <f t="shared" si="8"/>
        <v>1024</v>
      </c>
      <c r="G29" s="16">
        <f t="shared" si="8"/>
        <v>2048</v>
      </c>
      <c r="H29" s="16">
        <f t="shared" si="8"/>
        <v>4096</v>
      </c>
    </row>
    <row r="30" spans="2:8" x14ac:dyDescent="0.3">
      <c r="B30" s="15">
        <v>66</v>
      </c>
      <c r="C30" s="16">
        <f t="shared" si="7"/>
        <v>132</v>
      </c>
      <c r="D30" s="16">
        <f t="shared" si="7"/>
        <v>264</v>
      </c>
      <c r="E30" s="16">
        <f>+D30*2</f>
        <v>528</v>
      </c>
      <c r="F30" s="16">
        <f t="shared" si="8"/>
        <v>1056</v>
      </c>
      <c r="G30" s="16">
        <f t="shared" si="8"/>
        <v>2112</v>
      </c>
      <c r="H30" s="16">
        <f t="shared" si="8"/>
        <v>4224</v>
      </c>
    </row>
    <row r="31" spans="2:8" x14ac:dyDescent="0.3">
      <c r="B31" s="15">
        <v>68</v>
      </c>
      <c r="C31" s="16">
        <f t="shared" si="7"/>
        <v>136</v>
      </c>
      <c r="D31" s="16">
        <f t="shared" si="7"/>
        <v>272</v>
      </c>
      <c r="E31" s="16">
        <f t="shared" si="8"/>
        <v>544</v>
      </c>
      <c r="F31" s="16">
        <f t="shared" si="8"/>
        <v>1088</v>
      </c>
      <c r="G31" s="16">
        <f t="shared" si="8"/>
        <v>2176</v>
      </c>
      <c r="H31" s="16">
        <f t="shared" si="8"/>
        <v>4352</v>
      </c>
    </row>
  </sheetData>
  <sheetProtection password="EF52" sheet="1" select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
  <sheetViews>
    <sheetView windowProtection="1" showGridLines="0" showRowColHeaders="0" workbookViewId="0">
      <selection activeCell="S12" sqref="S12"/>
    </sheetView>
  </sheetViews>
  <sheetFormatPr defaultRowHeight="14.4" x14ac:dyDescent="0.3"/>
  <sheetData/>
  <sheetProtection algorithmName="SHA-512" hashValue="VZBdC1zyaSaMV04Jci0S0IZPFP6Ls0nFq4xfoVOzTogS4WhRJYkzF8KWEeJ9johKasXXEtrXhQiwYWp3YYDA9Q==" saltValue="BbKXI4apdGCr1tzcuPguag==" spinCount="100000" sheet="1" objects="1" scenarios="1"/>
  <printOptions horizontalCentered="1" verticalCentered="1"/>
  <pageMargins left="0.70866141732283472" right="0.70866141732283472" top="0.74803149606299213" bottom="0.74803149606299213" header="0.31496062992125984" footer="0.31496062992125984"/>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3</vt:i4>
      </vt:variant>
    </vt:vector>
  </HeadingPairs>
  <TitlesOfParts>
    <vt:vector size="8" baseType="lpstr">
      <vt:lpstr>Scoreblad</vt:lpstr>
      <vt:lpstr>Calculator</vt:lpstr>
      <vt:lpstr>Spiekbriefje</vt:lpstr>
      <vt:lpstr>Verdubbelingstabel</vt:lpstr>
      <vt:lpstr>Spelverloop</vt:lpstr>
      <vt:lpstr>Scoreblad!Afdrukbereik</vt:lpstr>
      <vt:lpstr>Spelverloop!Afdrukbereik</vt:lpstr>
      <vt:lpstr>Spiekbriefje!Afdrukbereik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Herman</dc:creator>
  <cp:lastModifiedBy>Jans de Heij-Cornelissen</cp:lastModifiedBy>
  <cp:lastPrinted>2014-03-28T18:34:56Z</cp:lastPrinted>
  <dcterms:created xsi:type="dcterms:W3CDTF">2009-02-10T17:41:57Z</dcterms:created>
  <dcterms:modified xsi:type="dcterms:W3CDTF">2023-11-03T14:04:36Z</dcterms:modified>
</cp:coreProperties>
</file>