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defaultThemeVersion="124226"/>
  <mc:AlternateContent xmlns:mc="http://schemas.openxmlformats.org/markup-compatibility/2006">
    <mc:Choice Requires="x15">
      <x15ac:absPath xmlns:x15ac="http://schemas.microsoft.com/office/spreadsheetml/2010/11/ac" url="https://d.docs.live.net/6446b0bf2de244d3/Documenten/Mahjong Club Groene Hart/"/>
    </mc:Choice>
  </mc:AlternateContent>
  <xr:revisionPtr revIDLastSave="0" documentId="8_{74EA929C-19B1-44BC-811F-26787A58FB8E}" xr6:coauthVersionLast="47" xr6:coauthVersionMax="47" xr10:uidLastSave="{00000000-0000-0000-0000-000000000000}"/>
  <workbookProtection workbookAlgorithmName="SHA-512" workbookHashValue="vuLF+0kLKQW7T9w5OXjj6JmlXOcpU3xBmsyDVL9zR19PUxOR63pCVadqiXu5EYRlRpblauckSBlv7oGEl/jm8Q==" workbookSaltValue="MHzpqHJva6fWZf/aES502w==" workbookSpinCount="100000" lockStructure="1" lockWindows="1"/>
  <bookViews>
    <workbookView showHorizontalScroll="0" xWindow="-108" yWindow="-108" windowWidth="23256" windowHeight="12456" xr2:uid="{00000000-000D-0000-FFFF-FFFF00000000}"/>
  </bookViews>
  <sheets>
    <sheet name="Scoreblad" sheetId="1" r:id="rId1"/>
    <sheet name="Calculator" sheetId="3" state="hidden" r:id="rId2"/>
    <sheet name="Spelverloop" sheetId="6" r:id="rId3"/>
  </sheets>
  <definedNames>
    <definedName name="_xlnm.Print_Area" localSheetId="0">Scoreblad!$B$1:$N$28</definedName>
    <definedName name="_xlnm.Print_Area" localSheetId="2">Spelverloop!$A$1:$N$26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12" i="1" l="1"/>
  <c r="AE12" i="1"/>
  <c r="AD12" i="1"/>
  <c r="AC12" i="1"/>
  <c r="M4" i="1"/>
  <c r="L8" i="1"/>
  <c r="G439" i="3"/>
  <c r="G424" i="3"/>
  <c r="G409" i="3"/>
  <c r="G394" i="3"/>
  <c r="G379" i="3"/>
  <c r="G364" i="3"/>
  <c r="G349" i="3"/>
  <c r="G334" i="3"/>
  <c r="G319" i="3"/>
  <c r="G304" i="3"/>
  <c r="G289" i="3"/>
  <c r="G274" i="3"/>
  <c r="G259" i="3"/>
  <c r="G244" i="3"/>
  <c r="G229" i="3"/>
  <c r="G214" i="3"/>
  <c r="G199" i="3"/>
  <c r="G184" i="3"/>
  <c r="G169" i="3"/>
  <c r="G154" i="3"/>
  <c r="G139" i="3"/>
  <c r="G124" i="3"/>
  <c r="G109" i="3"/>
  <c r="G94" i="3"/>
  <c r="G79" i="3"/>
  <c r="G64" i="3"/>
  <c r="G49" i="3"/>
  <c r="G34" i="3"/>
  <c r="G19" i="3"/>
  <c r="G4" i="3"/>
  <c r="Z4" i="1"/>
  <c r="Y4" i="1"/>
  <c r="X4" i="1"/>
  <c r="W4" i="1"/>
  <c r="P16" i="1"/>
  <c r="P20" i="1"/>
  <c r="P15" i="1"/>
  <c r="P19" i="1" s="1"/>
  <c r="P14" i="1"/>
  <c r="P18" i="1" s="1"/>
  <c r="P13" i="1"/>
  <c r="M13" i="1" s="1"/>
  <c r="H8" i="1"/>
  <c r="H7" i="1"/>
  <c r="H6" i="1"/>
  <c r="H5" i="1"/>
  <c r="V42" i="1"/>
  <c r="U42" i="1"/>
  <c r="T42" i="1"/>
  <c r="S42" i="1"/>
  <c r="V41" i="1"/>
  <c r="U41" i="1"/>
  <c r="T41" i="1"/>
  <c r="S41" i="1"/>
  <c r="V40" i="1"/>
  <c r="U40" i="1"/>
  <c r="T40" i="1"/>
  <c r="S40" i="1"/>
  <c r="V39" i="1"/>
  <c r="U39" i="1"/>
  <c r="T39" i="1"/>
  <c r="S39" i="1"/>
  <c r="V38" i="1"/>
  <c r="U38" i="1"/>
  <c r="T38" i="1"/>
  <c r="S38" i="1"/>
  <c r="V37" i="1"/>
  <c r="U37" i="1"/>
  <c r="T37" i="1"/>
  <c r="S37" i="1"/>
  <c r="V36" i="1"/>
  <c r="U36" i="1"/>
  <c r="T36" i="1"/>
  <c r="S36" i="1"/>
  <c r="V35" i="1"/>
  <c r="U35" i="1"/>
  <c r="T35" i="1"/>
  <c r="S35" i="1"/>
  <c r="V34" i="1"/>
  <c r="U34" i="1"/>
  <c r="T34" i="1"/>
  <c r="S34" i="1"/>
  <c r="V33" i="1"/>
  <c r="U33" i="1"/>
  <c r="T33" i="1"/>
  <c r="S33" i="1"/>
  <c r="V32" i="1"/>
  <c r="U32" i="1"/>
  <c r="T32" i="1"/>
  <c r="S32" i="1"/>
  <c r="V31" i="1"/>
  <c r="U31" i="1"/>
  <c r="T31" i="1"/>
  <c r="S31" i="1"/>
  <c r="V30" i="1"/>
  <c r="U30" i="1"/>
  <c r="T30" i="1"/>
  <c r="S30" i="1"/>
  <c r="V29" i="1"/>
  <c r="U29" i="1"/>
  <c r="T29" i="1"/>
  <c r="S29" i="1"/>
  <c r="V28" i="1"/>
  <c r="U28" i="1"/>
  <c r="T28" i="1"/>
  <c r="S28" i="1"/>
  <c r="V27" i="1"/>
  <c r="U27" i="1"/>
  <c r="T27" i="1"/>
  <c r="S27" i="1"/>
  <c r="V26" i="1"/>
  <c r="U26" i="1"/>
  <c r="T26" i="1"/>
  <c r="S26" i="1"/>
  <c r="V25" i="1"/>
  <c r="U25" i="1"/>
  <c r="T25" i="1"/>
  <c r="S25" i="1"/>
  <c r="V24" i="1"/>
  <c r="U24" i="1"/>
  <c r="T24" i="1"/>
  <c r="S24" i="1"/>
  <c r="V23" i="1"/>
  <c r="U23" i="1"/>
  <c r="T23" i="1"/>
  <c r="S23" i="1"/>
  <c r="V22" i="1"/>
  <c r="U22" i="1"/>
  <c r="T22" i="1"/>
  <c r="S22" i="1"/>
  <c r="V21" i="1"/>
  <c r="U21" i="1"/>
  <c r="T21" i="1"/>
  <c r="S21" i="1"/>
  <c r="V20" i="1"/>
  <c r="U20" i="1"/>
  <c r="T20" i="1"/>
  <c r="S20" i="1"/>
  <c r="V19" i="1"/>
  <c r="U19" i="1"/>
  <c r="T19" i="1"/>
  <c r="S19" i="1"/>
  <c r="V18" i="1"/>
  <c r="U18" i="1"/>
  <c r="T18" i="1"/>
  <c r="S18" i="1"/>
  <c r="V17" i="1"/>
  <c r="U17" i="1"/>
  <c r="T17" i="1"/>
  <c r="S17" i="1"/>
  <c r="V16" i="1"/>
  <c r="U16" i="1"/>
  <c r="T16" i="1"/>
  <c r="S16" i="1"/>
  <c r="V15" i="1"/>
  <c r="U15" i="1"/>
  <c r="T15" i="1"/>
  <c r="S15" i="1"/>
  <c r="V14" i="1"/>
  <c r="U14" i="1"/>
  <c r="T14" i="1"/>
  <c r="S14" i="1"/>
  <c r="V13" i="1"/>
  <c r="U13" i="1"/>
  <c r="T13" i="1"/>
  <c r="S13" i="1"/>
  <c r="E6" i="3"/>
  <c r="E8" i="3"/>
  <c r="D6" i="3"/>
  <c r="D8" i="3"/>
  <c r="C6" i="3"/>
  <c r="C8" i="3"/>
  <c r="H1" i="3"/>
  <c r="B6" i="3"/>
  <c r="B8" i="3"/>
  <c r="T6" i="1"/>
  <c r="C9" i="1"/>
  <c r="I8" i="1"/>
  <c r="I7" i="1"/>
  <c r="I6" i="1"/>
  <c r="I5" i="1"/>
  <c r="L5" i="1"/>
  <c r="G8" i="1"/>
  <c r="G7" i="1"/>
  <c r="G6" i="1"/>
  <c r="G5" i="1"/>
  <c r="A447" i="3"/>
  <c r="A446" i="3"/>
  <c r="A445" i="3"/>
  <c r="A444" i="3"/>
  <c r="E438" i="3"/>
  <c r="E442" i="3" s="1"/>
  <c r="D438" i="3"/>
  <c r="D442" i="3" s="1"/>
  <c r="C438" i="3"/>
  <c r="C442" i="3" s="1"/>
  <c r="B438" i="3"/>
  <c r="B442" i="3" s="1"/>
  <c r="A432" i="3"/>
  <c r="A431" i="3"/>
  <c r="A430" i="3"/>
  <c r="A429" i="3"/>
  <c r="E423" i="3"/>
  <c r="E427" i="3"/>
  <c r="D423" i="3"/>
  <c r="D427" i="3" s="1"/>
  <c r="C423" i="3"/>
  <c r="C427" i="3" s="1"/>
  <c r="B423" i="3"/>
  <c r="B427" i="3" s="1"/>
  <c r="A417" i="3"/>
  <c r="A416" i="3"/>
  <c r="A415" i="3"/>
  <c r="A414" i="3"/>
  <c r="E408" i="3"/>
  <c r="E412" i="3" s="1"/>
  <c r="D408" i="3"/>
  <c r="D412" i="3" s="1"/>
  <c r="C408" i="3"/>
  <c r="C412" i="3" s="1"/>
  <c r="B408" i="3"/>
  <c r="B412" i="3" s="1"/>
  <c r="A402" i="3"/>
  <c r="A401" i="3"/>
  <c r="A400" i="3"/>
  <c r="A399" i="3"/>
  <c r="E393" i="3"/>
  <c r="E397" i="3" s="1"/>
  <c r="D393" i="3"/>
  <c r="D397" i="3" s="1"/>
  <c r="C393" i="3"/>
  <c r="C397" i="3" s="1"/>
  <c r="B393" i="3"/>
  <c r="B397" i="3" s="1"/>
  <c r="A387" i="3"/>
  <c r="A386" i="3"/>
  <c r="A385" i="3"/>
  <c r="A384" i="3"/>
  <c r="E378" i="3"/>
  <c r="E382" i="3" s="1"/>
  <c r="D378" i="3"/>
  <c r="D382" i="3" s="1"/>
  <c r="C378" i="3"/>
  <c r="C382" i="3" s="1"/>
  <c r="B378" i="3"/>
  <c r="B382" i="3"/>
  <c r="A372" i="3"/>
  <c r="A371" i="3"/>
  <c r="A370" i="3"/>
  <c r="A369" i="3"/>
  <c r="E363" i="3"/>
  <c r="E367" i="3"/>
  <c r="D363" i="3"/>
  <c r="D367" i="3" s="1"/>
  <c r="C363" i="3"/>
  <c r="C367" i="3" s="1"/>
  <c r="B363" i="3"/>
  <c r="B367" i="3" s="1"/>
  <c r="A357" i="3"/>
  <c r="A356" i="3"/>
  <c r="A355" i="3"/>
  <c r="A354" i="3"/>
  <c r="E348" i="3"/>
  <c r="E352" i="3" s="1"/>
  <c r="D348" i="3"/>
  <c r="D352" i="3"/>
  <c r="C348" i="3"/>
  <c r="C352" i="3" s="1"/>
  <c r="B348" i="3"/>
  <c r="B352" i="3" s="1"/>
  <c r="A342" i="3"/>
  <c r="A341" i="3"/>
  <c r="A340" i="3"/>
  <c r="A339" i="3"/>
  <c r="E333" i="3"/>
  <c r="E337" i="3" s="1"/>
  <c r="D333" i="3"/>
  <c r="D337" i="3" s="1"/>
  <c r="C333" i="3"/>
  <c r="C337" i="3" s="1"/>
  <c r="B333" i="3"/>
  <c r="B337" i="3" s="1"/>
  <c r="A327" i="3"/>
  <c r="A326" i="3"/>
  <c r="A325" i="3"/>
  <c r="A324" i="3"/>
  <c r="E318" i="3"/>
  <c r="E322" i="3" s="1"/>
  <c r="D318" i="3"/>
  <c r="D322" i="3" s="1"/>
  <c r="C318" i="3"/>
  <c r="C322" i="3" s="1"/>
  <c r="B318" i="3"/>
  <c r="B322" i="3" s="1"/>
  <c r="A312" i="3"/>
  <c r="A311" i="3"/>
  <c r="A310" i="3"/>
  <c r="A309" i="3"/>
  <c r="E303" i="3"/>
  <c r="E307" i="3" s="1"/>
  <c r="D303" i="3"/>
  <c r="D307" i="3" s="1"/>
  <c r="C303" i="3"/>
  <c r="C307" i="3" s="1"/>
  <c r="B303" i="3"/>
  <c r="B307" i="3" s="1"/>
  <c r="A297" i="3"/>
  <c r="A296" i="3"/>
  <c r="A295" i="3"/>
  <c r="A294" i="3"/>
  <c r="E288" i="3"/>
  <c r="E292" i="3" s="1"/>
  <c r="D288" i="3"/>
  <c r="D292" i="3" s="1"/>
  <c r="C288" i="3"/>
  <c r="C292" i="3" s="1"/>
  <c r="B288" i="3"/>
  <c r="B292" i="3" s="1"/>
  <c r="A282" i="3"/>
  <c r="A281" i="3"/>
  <c r="A280" i="3"/>
  <c r="A279" i="3"/>
  <c r="E273" i="3"/>
  <c r="E277" i="3" s="1"/>
  <c r="D273" i="3"/>
  <c r="D277" i="3" s="1"/>
  <c r="C273" i="3"/>
  <c r="C277" i="3" s="1"/>
  <c r="B273" i="3"/>
  <c r="B277" i="3" s="1"/>
  <c r="A267" i="3"/>
  <c r="A266" i="3"/>
  <c r="A265" i="3"/>
  <c r="A264" i="3"/>
  <c r="E258" i="3"/>
  <c r="E262" i="3" s="1"/>
  <c r="D258" i="3"/>
  <c r="D262" i="3"/>
  <c r="C258" i="3"/>
  <c r="C262" i="3" s="1"/>
  <c r="B258" i="3"/>
  <c r="B262" i="3" s="1"/>
  <c r="A252" i="3"/>
  <c r="A251" i="3"/>
  <c r="A250" i="3"/>
  <c r="A249" i="3"/>
  <c r="E243" i="3"/>
  <c r="E247" i="3"/>
  <c r="D243" i="3"/>
  <c r="D247" i="3" s="1"/>
  <c r="C243" i="3"/>
  <c r="C247" i="3" s="1"/>
  <c r="B243" i="3"/>
  <c r="B247" i="3" s="1"/>
  <c r="A237" i="3"/>
  <c r="A236" i="3"/>
  <c r="A235" i="3"/>
  <c r="A234" i="3"/>
  <c r="E228" i="3"/>
  <c r="E232" i="3" s="1"/>
  <c r="D228" i="3"/>
  <c r="D232" i="3" s="1"/>
  <c r="C228" i="3"/>
  <c r="C232" i="3" s="1"/>
  <c r="B228" i="3"/>
  <c r="B232" i="3" s="1"/>
  <c r="A222" i="3"/>
  <c r="A221" i="3"/>
  <c r="A220" i="3"/>
  <c r="A219" i="3"/>
  <c r="E213" i="3"/>
  <c r="E217" i="3" s="1"/>
  <c r="D213" i="3"/>
  <c r="D217" i="3" s="1"/>
  <c r="C213" i="3"/>
  <c r="C217" i="3" s="1"/>
  <c r="B213" i="3"/>
  <c r="B217" i="3" s="1"/>
  <c r="A207" i="3"/>
  <c r="A206" i="3"/>
  <c r="A205" i="3"/>
  <c r="A204" i="3"/>
  <c r="E198" i="3"/>
  <c r="E202" i="3" s="1"/>
  <c r="D198" i="3"/>
  <c r="D202" i="3" s="1"/>
  <c r="C198" i="3"/>
  <c r="C202" i="3" s="1"/>
  <c r="B198" i="3"/>
  <c r="B202" i="3" s="1"/>
  <c r="A192" i="3"/>
  <c r="A191" i="3"/>
  <c r="A190" i="3"/>
  <c r="A189" i="3"/>
  <c r="E183" i="3"/>
  <c r="E187" i="3" s="1"/>
  <c r="D183" i="3"/>
  <c r="D187" i="3" s="1"/>
  <c r="C183" i="3"/>
  <c r="C187" i="3" s="1"/>
  <c r="B183" i="3"/>
  <c r="B187" i="3" s="1"/>
  <c r="A177" i="3"/>
  <c r="A176" i="3"/>
  <c r="A175" i="3"/>
  <c r="A174" i="3"/>
  <c r="E168" i="3"/>
  <c r="E172" i="3" s="1"/>
  <c r="D168" i="3"/>
  <c r="D172" i="3"/>
  <c r="C168" i="3"/>
  <c r="C172" i="3" s="1"/>
  <c r="B168" i="3"/>
  <c r="B172" i="3" s="1"/>
  <c r="A162" i="3"/>
  <c r="A161" i="3"/>
  <c r="A160" i="3"/>
  <c r="A159" i="3"/>
  <c r="E153" i="3"/>
  <c r="E157" i="3"/>
  <c r="D153" i="3"/>
  <c r="D157" i="3" s="1"/>
  <c r="C153" i="3"/>
  <c r="C157" i="3" s="1"/>
  <c r="B153" i="3"/>
  <c r="B157" i="3" s="1"/>
  <c r="A147" i="3"/>
  <c r="A146" i="3"/>
  <c r="A145" i="3"/>
  <c r="A144" i="3"/>
  <c r="E138" i="3"/>
  <c r="E142" i="3" s="1"/>
  <c r="D138" i="3"/>
  <c r="D142" i="3" s="1"/>
  <c r="C138" i="3"/>
  <c r="C142" i="3" s="1"/>
  <c r="B138" i="3"/>
  <c r="B142" i="3" s="1"/>
  <c r="A132" i="3"/>
  <c r="A131" i="3"/>
  <c r="A130" i="3"/>
  <c r="A129" i="3"/>
  <c r="E123" i="3"/>
  <c r="E127" i="3" s="1"/>
  <c r="D123" i="3"/>
  <c r="D127" i="3" s="1"/>
  <c r="C123" i="3"/>
  <c r="C127" i="3" s="1"/>
  <c r="B123" i="3"/>
  <c r="B127" i="3" s="1"/>
  <c r="A117" i="3"/>
  <c r="A116" i="3"/>
  <c r="A115" i="3"/>
  <c r="A114" i="3"/>
  <c r="E108" i="3"/>
  <c r="E112" i="3" s="1"/>
  <c r="D108" i="3"/>
  <c r="D112" i="3"/>
  <c r="C108" i="3"/>
  <c r="C112" i="3" s="1"/>
  <c r="B108" i="3"/>
  <c r="B112" i="3" s="1"/>
  <c r="A102" i="3"/>
  <c r="A101" i="3"/>
  <c r="A100" i="3"/>
  <c r="A99" i="3"/>
  <c r="E93" i="3"/>
  <c r="E97" i="3"/>
  <c r="D93" i="3"/>
  <c r="D97" i="3"/>
  <c r="C93" i="3"/>
  <c r="C97" i="3" s="1"/>
  <c r="B93" i="3"/>
  <c r="B97" i="3" s="1"/>
  <c r="A87" i="3"/>
  <c r="A86" i="3"/>
  <c r="A85" i="3"/>
  <c r="A84" i="3"/>
  <c r="E78" i="3"/>
  <c r="E82" i="3"/>
  <c r="D78" i="3"/>
  <c r="D82" i="3"/>
  <c r="C78" i="3"/>
  <c r="C82" i="3" s="1"/>
  <c r="B78" i="3"/>
  <c r="B82" i="3" s="1"/>
  <c r="A72" i="3"/>
  <c r="A71" i="3"/>
  <c r="A70" i="3"/>
  <c r="A69" i="3"/>
  <c r="E63" i="3"/>
  <c r="E67" i="3" s="1"/>
  <c r="D63" i="3"/>
  <c r="D67" i="3" s="1"/>
  <c r="C63" i="3"/>
  <c r="C67" i="3" s="1"/>
  <c r="B63" i="3"/>
  <c r="B67" i="3" s="1"/>
  <c r="A57" i="3"/>
  <c r="A56" i="3"/>
  <c r="A55" i="3"/>
  <c r="A54" i="3"/>
  <c r="E48" i="3"/>
  <c r="E52" i="3"/>
  <c r="D48" i="3"/>
  <c r="D52" i="3"/>
  <c r="C48" i="3"/>
  <c r="C52" i="3" s="1"/>
  <c r="B48" i="3"/>
  <c r="B52" i="3" s="1"/>
  <c r="A42" i="3"/>
  <c r="A41" i="3"/>
  <c r="A40" i="3"/>
  <c r="A39" i="3"/>
  <c r="E33" i="3"/>
  <c r="E37" i="3"/>
  <c r="D33" i="3"/>
  <c r="D37" i="3" s="1"/>
  <c r="C33" i="3"/>
  <c r="C37" i="3" s="1"/>
  <c r="B33" i="3"/>
  <c r="B37" i="3"/>
  <c r="A27" i="3"/>
  <c r="A26" i="3"/>
  <c r="A25" i="3"/>
  <c r="A24" i="3"/>
  <c r="E18" i="3"/>
  <c r="E22" i="3" s="1"/>
  <c r="D18" i="3"/>
  <c r="D22" i="3" s="1"/>
  <c r="C18" i="3"/>
  <c r="C22" i="3" s="1"/>
  <c r="B18" i="3"/>
  <c r="B22" i="3" s="1"/>
  <c r="A12" i="3"/>
  <c r="A11" i="3"/>
  <c r="A10" i="3"/>
  <c r="A9" i="3"/>
  <c r="E3" i="3"/>
  <c r="E7" i="3" s="1"/>
  <c r="D3" i="3"/>
  <c r="D7" i="3" s="1"/>
  <c r="C3" i="3"/>
  <c r="C7" i="3" s="1"/>
  <c r="B3" i="3"/>
  <c r="B7" i="3" s="1"/>
  <c r="D9" i="3" s="1"/>
  <c r="N13" i="1"/>
  <c r="I11" i="1"/>
  <c r="G11" i="1"/>
  <c r="E11" i="1"/>
  <c r="C11" i="1"/>
  <c r="D19" i="3"/>
  <c r="D20" i="3" s="1"/>
  <c r="D21" i="3" s="1"/>
  <c r="D23" i="3" s="1"/>
  <c r="C19" i="3"/>
  <c r="C20" i="3" s="1"/>
  <c r="C21" i="3" s="1"/>
  <c r="C23" i="3" s="1"/>
  <c r="E19" i="3"/>
  <c r="E20" i="3" s="1"/>
  <c r="E21" i="3" s="1"/>
  <c r="E23" i="3" s="1"/>
  <c r="B19" i="3"/>
  <c r="B20" i="3" s="1"/>
  <c r="B21" i="3" s="1"/>
  <c r="B23" i="3" s="1"/>
  <c r="C34" i="3"/>
  <c r="C35" i="3" s="1"/>
  <c r="C36" i="3" s="1"/>
  <c r="C38" i="3" s="1"/>
  <c r="D34" i="3"/>
  <c r="D35" i="3" s="1"/>
  <c r="D36" i="3" s="1"/>
  <c r="D38" i="3" s="1"/>
  <c r="B34" i="3"/>
  <c r="B35" i="3" s="1"/>
  <c r="B36" i="3" s="1"/>
  <c r="B38" i="3" s="1"/>
  <c r="E34" i="3"/>
  <c r="E35" i="3" s="1"/>
  <c r="E36" i="3" s="1"/>
  <c r="E38" i="3" s="1"/>
  <c r="M15" i="1"/>
  <c r="M14" i="1"/>
  <c r="P17" i="1"/>
  <c r="P21" i="1" s="1"/>
  <c r="B49" i="3"/>
  <c r="B50" i="3" s="1"/>
  <c r="B51" i="3" s="1"/>
  <c r="B53" i="3" s="1"/>
  <c r="D49" i="3"/>
  <c r="D50" i="3" s="1"/>
  <c r="D51" i="3" s="1"/>
  <c r="D53" i="3" s="1"/>
  <c r="E49" i="3"/>
  <c r="E50" i="3" s="1"/>
  <c r="E51" i="3" s="1"/>
  <c r="E53" i="3" s="1"/>
  <c r="C49" i="3"/>
  <c r="C50" i="3" s="1"/>
  <c r="C51" i="3" s="1"/>
  <c r="C53" i="3" s="1"/>
  <c r="D64" i="3"/>
  <c r="D65" i="3" s="1"/>
  <c r="D66" i="3" s="1"/>
  <c r="D68" i="3" s="1"/>
  <c r="C64" i="3"/>
  <c r="C65" i="3" s="1"/>
  <c r="C66" i="3" s="1"/>
  <c r="C68" i="3" s="1"/>
  <c r="E64" i="3"/>
  <c r="E65" i="3" s="1"/>
  <c r="E66" i="3" s="1"/>
  <c r="E68" i="3" s="1"/>
  <c r="M16" i="1"/>
  <c r="B64" i="3"/>
  <c r="B65" i="3" s="1"/>
  <c r="B66" i="3" s="1"/>
  <c r="B68" i="3" s="1"/>
  <c r="E79" i="3"/>
  <c r="E80" i="3" s="1"/>
  <c r="E81" i="3" s="1"/>
  <c r="E83" i="3" s="1"/>
  <c r="B79" i="3"/>
  <c r="B80" i="3" s="1"/>
  <c r="D79" i="3"/>
  <c r="D80" i="3" s="1"/>
  <c r="D81" i="3" s="1"/>
  <c r="D83" i="3" s="1"/>
  <c r="C79" i="3"/>
  <c r="C80" i="3" s="1"/>
  <c r="B94" i="3"/>
  <c r="B95" i="3" s="1"/>
  <c r="C94" i="3"/>
  <c r="C95" i="3" s="1"/>
  <c r="C96" i="3" s="1"/>
  <c r="C98" i="3" s="1"/>
  <c r="E94" i="3"/>
  <c r="E95" i="3" s="1"/>
  <c r="E96" i="3" s="1"/>
  <c r="E98" i="3" s="1"/>
  <c r="D94" i="3"/>
  <c r="D95" i="3" s="1"/>
  <c r="D109" i="3"/>
  <c r="D110" i="3" s="1"/>
  <c r="D111" i="3" s="1"/>
  <c r="D113" i="3" s="1"/>
  <c r="B109" i="3"/>
  <c r="B110" i="3" s="1"/>
  <c r="B111" i="3" s="1"/>
  <c r="B113" i="3" s="1"/>
  <c r="E109" i="3"/>
  <c r="E110" i="3" s="1"/>
  <c r="C109" i="3"/>
  <c r="C110" i="3" s="1"/>
  <c r="D124" i="3"/>
  <c r="D125" i="3" s="1"/>
  <c r="D126" i="3" s="1"/>
  <c r="D128" i="3" s="1"/>
  <c r="B124" i="3"/>
  <c r="B125" i="3" s="1"/>
  <c r="C124" i="3"/>
  <c r="C125" i="3" s="1"/>
  <c r="E124" i="3"/>
  <c r="E125" i="3" s="1"/>
  <c r="E126" i="3" s="1"/>
  <c r="E128" i="3" s="1"/>
  <c r="E139" i="3"/>
  <c r="E140" i="3" s="1"/>
  <c r="E141" i="3" s="1"/>
  <c r="E143" i="3" s="1"/>
  <c r="B139" i="3"/>
  <c r="B140" i="3" s="1"/>
  <c r="B141" i="3" s="1"/>
  <c r="B143" i="3" s="1"/>
  <c r="D139" i="3"/>
  <c r="D140" i="3" s="1"/>
  <c r="D141" i="3" s="1"/>
  <c r="D143" i="3" s="1"/>
  <c r="C139" i="3"/>
  <c r="C140" i="3" s="1"/>
  <c r="C154" i="3"/>
  <c r="C155" i="3" s="1"/>
  <c r="C156" i="3" s="1"/>
  <c r="C158" i="3" s="1"/>
  <c r="D154" i="3"/>
  <c r="D155" i="3" s="1"/>
  <c r="E154" i="3"/>
  <c r="E155" i="3" s="1"/>
  <c r="E156" i="3" s="1"/>
  <c r="E158" i="3" s="1"/>
  <c r="B154" i="3"/>
  <c r="B155" i="3" s="1"/>
  <c r="B156" i="3" s="1"/>
  <c r="B158" i="3" s="1"/>
  <c r="C169" i="3"/>
  <c r="C170" i="3" s="1"/>
  <c r="C171" i="3" s="1"/>
  <c r="C173" i="3" s="1"/>
  <c r="B169" i="3"/>
  <c r="B170" i="3" s="1"/>
  <c r="B171" i="3" s="1"/>
  <c r="B173" i="3" s="1"/>
  <c r="D169" i="3"/>
  <c r="D170" i="3" s="1"/>
  <c r="D171" i="3" s="1"/>
  <c r="D173" i="3" s="1"/>
  <c r="E169" i="3"/>
  <c r="E170" i="3" s="1"/>
  <c r="E171" i="3" s="1"/>
  <c r="E173" i="3" s="1"/>
  <c r="B184" i="3"/>
  <c r="B185" i="3" s="1"/>
  <c r="B186" i="3" s="1"/>
  <c r="B188" i="3" s="1"/>
  <c r="D184" i="3"/>
  <c r="D185" i="3" s="1"/>
  <c r="D186" i="3" s="1"/>
  <c r="D188" i="3" s="1"/>
  <c r="C184" i="3"/>
  <c r="C185" i="3" s="1"/>
  <c r="E184" i="3"/>
  <c r="E185" i="3" s="1"/>
  <c r="E186" i="3" s="1"/>
  <c r="E188" i="3" s="1"/>
  <c r="D199" i="3"/>
  <c r="D200" i="3" s="1"/>
  <c r="D201" i="3" s="1"/>
  <c r="D203" i="3" s="1"/>
  <c r="E199" i="3"/>
  <c r="E200" i="3" s="1"/>
  <c r="E201" i="3" s="1"/>
  <c r="E203" i="3" s="1"/>
  <c r="C199" i="3"/>
  <c r="C200" i="3" s="1"/>
  <c r="C201" i="3" s="1"/>
  <c r="C203" i="3" s="1"/>
  <c r="B199" i="3"/>
  <c r="B200" i="3" s="1"/>
  <c r="B201" i="3" s="1"/>
  <c r="B203" i="3" s="1"/>
  <c r="E214" i="3"/>
  <c r="E215" i="3" s="1"/>
  <c r="E216" i="3" s="1"/>
  <c r="E218" i="3" s="1"/>
  <c r="B214" i="3"/>
  <c r="B215" i="3" s="1"/>
  <c r="B216" i="3" s="1"/>
  <c r="B218" i="3" s="1"/>
  <c r="C214" i="3"/>
  <c r="C215" i="3" s="1"/>
  <c r="C216" i="3" s="1"/>
  <c r="C218" i="3" s="1"/>
  <c r="D214" i="3"/>
  <c r="D215" i="3" s="1"/>
  <c r="D216" i="3" s="1"/>
  <c r="D218" i="3" s="1"/>
  <c r="C229" i="3"/>
  <c r="C230" i="3" s="1"/>
  <c r="C231" i="3" s="1"/>
  <c r="C233" i="3" s="1"/>
  <c r="D229" i="3"/>
  <c r="D230" i="3" s="1"/>
  <c r="D231" i="3" s="1"/>
  <c r="D233" i="3" s="1"/>
  <c r="B229" i="3"/>
  <c r="B230" i="3" s="1"/>
  <c r="B231" i="3" s="1"/>
  <c r="B233" i="3" s="1"/>
  <c r="E229" i="3"/>
  <c r="E230" i="3" s="1"/>
  <c r="E231" i="3" s="1"/>
  <c r="E233" i="3" s="1"/>
  <c r="E244" i="3"/>
  <c r="E245" i="3" s="1"/>
  <c r="E246" i="3" s="1"/>
  <c r="E248" i="3" s="1"/>
  <c r="B244" i="3"/>
  <c r="B245" i="3" s="1"/>
  <c r="B246" i="3" s="1"/>
  <c r="B248" i="3" s="1"/>
  <c r="D244" i="3"/>
  <c r="D245" i="3" s="1"/>
  <c r="D246" i="3" s="1"/>
  <c r="D248" i="3" s="1"/>
  <c r="C244" i="3"/>
  <c r="C245" i="3" s="1"/>
  <c r="C246" i="3" s="1"/>
  <c r="C248" i="3" s="1"/>
  <c r="B259" i="3"/>
  <c r="B260" i="3" s="1"/>
  <c r="B261" i="3" s="1"/>
  <c r="B263" i="3" s="1"/>
  <c r="C259" i="3"/>
  <c r="C260" i="3" s="1"/>
  <c r="C261" i="3" s="1"/>
  <c r="C263" i="3" s="1"/>
  <c r="D259" i="3"/>
  <c r="D260" i="3" s="1"/>
  <c r="D261" i="3" s="1"/>
  <c r="D263" i="3" s="1"/>
  <c r="E259" i="3"/>
  <c r="E260" i="3" s="1"/>
  <c r="E261" i="3" s="1"/>
  <c r="E263" i="3" s="1"/>
  <c r="C274" i="3"/>
  <c r="C275" i="3" s="1"/>
  <c r="C276" i="3" s="1"/>
  <c r="C278" i="3" s="1"/>
  <c r="E274" i="3"/>
  <c r="E275" i="3" s="1"/>
  <c r="E276" i="3" s="1"/>
  <c r="E278" i="3" s="1"/>
  <c r="B274" i="3"/>
  <c r="B275" i="3" s="1"/>
  <c r="B276" i="3" s="1"/>
  <c r="B278" i="3" s="1"/>
  <c r="D274" i="3"/>
  <c r="D275" i="3" s="1"/>
  <c r="D289" i="3"/>
  <c r="D290" i="3" s="1"/>
  <c r="D291" i="3" s="1"/>
  <c r="D293" i="3" s="1"/>
  <c r="E289" i="3"/>
  <c r="E290" i="3" s="1"/>
  <c r="E291" i="3" s="1"/>
  <c r="E293" i="3" s="1"/>
  <c r="B289" i="3"/>
  <c r="B290" i="3" s="1"/>
  <c r="C289" i="3"/>
  <c r="C290" i="3" s="1"/>
  <c r="C291" i="3" s="1"/>
  <c r="C293" i="3" s="1"/>
  <c r="D304" i="3"/>
  <c r="D305" i="3" s="1"/>
  <c r="D306" i="3" s="1"/>
  <c r="D308" i="3" s="1"/>
  <c r="C304" i="3"/>
  <c r="C305" i="3" s="1"/>
  <c r="C306" i="3" s="1"/>
  <c r="C308" i="3" s="1"/>
  <c r="B304" i="3"/>
  <c r="B305" i="3" s="1"/>
  <c r="E304" i="3"/>
  <c r="E305" i="3" s="1"/>
  <c r="E306" i="3" s="1"/>
  <c r="E308" i="3" s="1"/>
  <c r="C319" i="3"/>
  <c r="C320" i="3" s="1"/>
  <c r="C321" i="3" s="1"/>
  <c r="C323" i="3" s="1"/>
  <c r="D319" i="3"/>
  <c r="D320" i="3" s="1"/>
  <c r="D321" i="3" s="1"/>
  <c r="D323" i="3" s="1"/>
  <c r="B319" i="3"/>
  <c r="B320" i="3" s="1"/>
  <c r="B321" i="3" s="1"/>
  <c r="B323" i="3" s="1"/>
  <c r="E319" i="3"/>
  <c r="E320" i="3" s="1"/>
  <c r="E321" i="3" s="1"/>
  <c r="E323" i="3" s="1"/>
  <c r="B334" i="3"/>
  <c r="B335" i="3" s="1"/>
  <c r="B336" i="3" s="1"/>
  <c r="B338" i="3" s="1"/>
  <c r="E334" i="3"/>
  <c r="E335" i="3" s="1"/>
  <c r="E336" i="3" s="1"/>
  <c r="E338" i="3" s="1"/>
  <c r="C334" i="3"/>
  <c r="C335" i="3" s="1"/>
  <c r="C336" i="3" s="1"/>
  <c r="C338" i="3" s="1"/>
  <c r="D334" i="3"/>
  <c r="D335" i="3" s="1"/>
  <c r="D336" i="3" s="1"/>
  <c r="D338" i="3" s="1"/>
  <c r="C349" i="3"/>
  <c r="C350" i="3" s="1"/>
  <c r="C351" i="3" s="1"/>
  <c r="C353" i="3" s="1"/>
  <c r="E349" i="3"/>
  <c r="E350" i="3" s="1"/>
  <c r="E351" i="3" s="1"/>
  <c r="E353" i="3" s="1"/>
  <c r="D349" i="3"/>
  <c r="D350" i="3" s="1"/>
  <c r="D351" i="3" s="1"/>
  <c r="D353" i="3" s="1"/>
  <c r="B349" i="3"/>
  <c r="B350" i="3" s="1"/>
  <c r="B351" i="3" s="1"/>
  <c r="B353" i="3" s="1"/>
  <c r="B364" i="3"/>
  <c r="B365" i="3" s="1"/>
  <c r="B366" i="3" s="1"/>
  <c r="B368" i="3" s="1"/>
  <c r="D364" i="3"/>
  <c r="D365" i="3" s="1"/>
  <c r="D366" i="3" s="1"/>
  <c r="D368" i="3" s="1"/>
  <c r="E364" i="3"/>
  <c r="E365" i="3" s="1"/>
  <c r="E366" i="3" s="1"/>
  <c r="E368" i="3" s="1"/>
  <c r="C364" i="3"/>
  <c r="C365" i="3" s="1"/>
  <c r="C366" i="3" s="1"/>
  <c r="C368" i="3" s="1"/>
  <c r="C379" i="3"/>
  <c r="C380" i="3" s="1"/>
  <c r="D379" i="3"/>
  <c r="D380" i="3" s="1"/>
  <c r="B379" i="3"/>
  <c r="B380" i="3" s="1"/>
  <c r="B381" i="3" s="1"/>
  <c r="B383" i="3" s="1"/>
  <c r="E379" i="3"/>
  <c r="E380" i="3" s="1"/>
  <c r="E381" i="3" s="1"/>
  <c r="E383" i="3" s="1"/>
  <c r="D394" i="3"/>
  <c r="D395" i="3" s="1"/>
  <c r="D396" i="3" s="1"/>
  <c r="D398" i="3" s="1"/>
  <c r="C394" i="3"/>
  <c r="C395" i="3" s="1"/>
  <c r="C396" i="3" s="1"/>
  <c r="C398" i="3" s="1"/>
  <c r="B394" i="3"/>
  <c r="B395" i="3" s="1"/>
  <c r="B396" i="3" s="1"/>
  <c r="B398" i="3" s="1"/>
  <c r="E394" i="3"/>
  <c r="E395" i="3" s="1"/>
  <c r="E396" i="3" s="1"/>
  <c r="E398" i="3" s="1"/>
  <c r="D409" i="3"/>
  <c r="D410" i="3" s="1"/>
  <c r="D411" i="3" s="1"/>
  <c r="D413" i="3" s="1"/>
  <c r="E409" i="3"/>
  <c r="E410" i="3" s="1"/>
  <c r="E411" i="3" s="1"/>
  <c r="E413" i="3" s="1"/>
  <c r="C409" i="3"/>
  <c r="C410" i="3" s="1"/>
  <c r="C411" i="3" s="1"/>
  <c r="C413" i="3" s="1"/>
  <c r="B409" i="3"/>
  <c r="B410" i="3" s="1"/>
  <c r="B411" i="3" s="1"/>
  <c r="B413" i="3" s="1"/>
  <c r="E424" i="3"/>
  <c r="E425" i="3" s="1"/>
  <c r="E426" i="3" s="1"/>
  <c r="E428" i="3" s="1"/>
  <c r="C424" i="3"/>
  <c r="C425" i="3" s="1"/>
  <c r="C426" i="3" s="1"/>
  <c r="C428" i="3" s="1"/>
  <c r="D424" i="3"/>
  <c r="D425" i="3" s="1"/>
  <c r="D426" i="3" s="1"/>
  <c r="D428" i="3" s="1"/>
  <c r="B424" i="3"/>
  <c r="B425" i="3" s="1"/>
  <c r="B426" i="3" s="1"/>
  <c r="B428" i="3" s="1"/>
  <c r="E439" i="3"/>
  <c r="E440" i="3" s="1"/>
  <c r="E441" i="3" s="1"/>
  <c r="E443" i="3" s="1"/>
  <c r="D439" i="3"/>
  <c r="D440" i="3" s="1"/>
  <c r="D441" i="3" s="1"/>
  <c r="D443" i="3" s="1"/>
  <c r="B439" i="3"/>
  <c r="B440" i="3" s="1"/>
  <c r="B441" i="3" s="1"/>
  <c r="B443" i="3" s="1"/>
  <c r="C439" i="3"/>
  <c r="C440" i="3" s="1"/>
  <c r="C441" i="3" s="1"/>
  <c r="C443" i="3" s="1"/>
  <c r="M20" i="1"/>
  <c r="P24" i="1"/>
  <c r="P28" i="1" s="1"/>
  <c r="M19" i="1" l="1"/>
  <c r="P23" i="1"/>
  <c r="P32" i="1"/>
  <c r="P36" i="1" s="1"/>
  <c r="M28" i="1"/>
  <c r="M24" i="1"/>
  <c r="C9" i="3"/>
  <c r="D342" i="3"/>
  <c r="C12" i="3"/>
  <c r="D12" i="3"/>
  <c r="B12" i="3"/>
  <c r="E146" i="3"/>
  <c r="B162" i="3"/>
  <c r="B116" i="3"/>
  <c r="D87" i="3"/>
  <c r="E369" i="3"/>
  <c r="E11" i="3"/>
  <c r="C11" i="3"/>
  <c r="B11" i="3"/>
  <c r="C326" i="3"/>
  <c r="C356" i="3"/>
  <c r="C266" i="3"/>
  <c r="E190" i="3"/>
  <c r="E100" i="3"/>
  <c r="D147" i="3"/>
  <c r="E84" i="3"/>
  <c r="C54" i="3"/>
  <c r="D265" i="3"/>
  <c r="E56" i="3"/>
  <c r="D129" i="3"/>
  <c r="B96" i="3"/>
  <c r="B98" i="3" s="1"/>
  <c r="B102" i="3" s="1"/>
  <c r="E99" i="3"/>
  <c r="B10" i="3"/>
  <c r="E10" i="3"/>
  <c r="D10" i="3"/>
  <c r="M18" i="1"/>
  <c r="P22" i="1"/>
  <c r="E70" i="3"/>
  <c r="D55" i="3"/>
  <c r="B55" i="3"/>
  <c r="B192" i="3"/>
  <c r="Q14" i="1"/>
  <c r="N14" i="1" s="1"/>
  <c r="C416" i="3"/>
  <c r="B235" i="3"/>
  <c r="B282" i="3"/>
  <c r="B280" i="3"/>
  <c r="E24" i="3"/>
  <c r="D54" i="3"/>
  <c r="D114" i="3"/>
  <c r="D144" i="3"/>
  <c r="C264" i="3"/>
  <c r="E354" i="3"/>
  <c r="D190" i="3"/>
  <c r="B447" i="3"/>
  <c r="C296" i="3"/>
  <c r="C219" i="3"/>
  <c r="D415" i="3"/>
  <c r="D417" i="3"/>
  <c r="B40" i="3"/>
  <c r="B41" i="3"/>
  <c r="B42" i="3"/>
  <c r="B26" i="3"/>
  <c r="B27" i="3"/>
  <c r="B25" i="3"/>
  <c r="D325" i="3"/>
  <c r="M21" i="1"/>
  <c r="P25" i="1"/>
  <c r="D25" i="3"/>
  <c r="D27" i="3"/>
  <c r="C39" i="3"/>
  <c r="C339" i="3"/>
  <c r="D399" i="3"/>
  <c r="D381" i="3"/>
  <c r="D383" i="3" s="1"/>
  <c r="D385" i="3" s="1"/>
  <c r="E386" i="3"/>
  <c r="E131" i="3"/>
  <c r="E130" i="3"/>
  <c r="D40" i="3"/>
  <c r="D42" i="3"/>
  <c r="E25" i="3"/>
  <c r="E26" i="3"/>
  <c r="D400" i="3"/>
  <c r="D402" i="3"/>
  <c r="D252" i="3"/>
  <c r="D250" i="3"/>
  <c r="E41" i="3"/>
  <c r="E40" i="3"/>
  <c r="D145" i="3"/>
  <c r="C141" i="3"/>
  <c r="C143" i="3" s="1"/>
  <c r="C147" i="3" s="1"/>
  <c r="C42" i="3"/>
  <c r="C41" i="3"/>
  <c r="C174" i="3"/>
  <c r="C204" i="3"/>
  <c r="E324" i="3"/>
  <c r="E444" i="3"/>
  <c r="E325" i="3"/>
  <c r="E326" i="3"/>
  <c r="E101" i="3"/>
  <c r="D96" i="3"/>
  <c r="D98" i="3" s="1"/>
  <c r="B266" i="3"/>
  <c r="B265" i="3"/>
  <c r="B267" i="3"/>
  <c r="C177" i="3"/>
  <c r="C176" i="3"/>
  <c r="C24" i="3"/>
  <c r="C26" i="3"/>
  <c r="C27" i="3"/>
  <c r="E429" i="3"/>
  <c r="E431" i="3"/>
  <c r="C282" i="3"/>
  <c r="E9" i="3"/>
  <c r="C186" i="3"/>
  <c r="C188" i="3" s="1"/>
  <c r="C191" i="3" s="1"/>
  <c r="D24" i="3"/>
  <c r="D430" i="3"/>
  <c r="E355" i="3"/>
  <c r="M17" i="1"/>
  <c r="B81" i="3"/>
  <c r="B83" i="3" s="1"/>
  <c r="B85" i="3" s="1"/>
  <c r="D249" i="3"/>
  <c r="E39" i="3"/>
  <c r="E384" i="3"/>
  <c r="C267" i="3"/>
  <c r="B220" i="3"/>
  <c r="E356" i="3"/>
  <c r="B221" i="3"/>
  <c r="D39" i="3"/>
  <c r="D267" i="3"/>
  <c r="D339" i="3"/>
  <c r="E86" i="3"/>
  <c r="D132" i="3"/>
  <c r="D264" i="3"/>
  <c r="B126" i="3"/>
  <c r="B128" i="3" s="1"/>
  <c r="B130" i="3" s="1"/>
  <c r="E416" i="3"/>
  <c r="E415" i="3"/>
  <c r="E414" i="3"/>
  <c r="D156" i="3"/>
  <c r="D158" i="3" s="1"/>
  <c r="B161" i="3"/>
  <c r="B415" i="3"/>
  <c r="B417" i="3"/>
  <c r="B416" i="3"/>
  <c r="C429" i="3"/>
  <c r="C431" i="3"/>
  <c r="C432" i="3"/>
  <c r="D445" i="3"/>
  <c r="D444" i="3"/>
  <c r="D447" i="3"/>
  <c r="C369" i="3"/>
  <c r="C372" i="3"/>
  <c r="C371" i="3"/>
  <c r="C447" i="3"/>
  <c r="C446" i="3"/>
  <c r="C444" i="3"/>
  <c r="B386" i="3"/>
  <c r="B387" i="3"/>
  <c r="B385" i="3"/>
  <c r="B432" i="3"/>
  <c r="B430" i="3"/>
  <c r="B431" i="3"/>
  <c r="F431" i="3" s="1"/>
  <c r="C402" i="3"/>
  <c r="C399" i="3"/>
  <c r="C401" i="3"/>
  <c r="E400" i="3"/>
  <c r="E399" i="3"/>
  <c r="E401" i="3"/>
  <c r="E340" i="3"/>
  <c r="E339" i="3"/>
  <c r="B206" i="3"/>
  <c r="B207" i="3"/>
  <c r="B205" i="3"/>
  <c r="E204" i="3"/>
  <c r="E205" i="3"/>
  <c r="E206" i="3"/>
  <c r="D70" i="3"/>
  <c r="D72" i="3"/>
  <c r="B327" i="3"/>
  <c r="B325" i="3"/>
  <c r="E235" i="3"/>
  <c r="E234" i="3"/>
  <c r="E236" i="3"/>
  <c r="C221" i="3"/>
  <c r="B342" i="3"/>
  <c r="B340" i="3"/>
  <c r="B341" i="3"/>
  <c r="B291" i="3"/>
  <c r="B293" i="3" s="1"/>
  <c r="D294" i="3"/>
  <c r="D276" i="3"/>
  <c r="D278" i="3" s="1"/>
  <c r="C281" i="3"/>
  <c r="E264" i="3"/>
  <c r="E265" i="3"/>
  <c r="B251" i="3"/>
  <c r="B250" i="3"/>
  <c r="C237" i="3"/>
  <c r="C236" i="3"/>
  <c r="C234" i="3"/>
  <c r="E69" i="3"/>
  <c r="E71" i="3"/>
  <c r="D57" i="3"/>
  <c r="B57" i="3"/>
  <c r="B326" i="3"/>
  <c r="C222" i="3"/>
  <c r="B306" i="3"/>
  <c r="B308" i="3" s="1"/>
  <c r="D309" i="3"/>
  <c r="E295" i="3"/>
  <c r="E296" i="3"/>
  <c r="E294" i="3"/>
  <c r="C251" i="3"/>
  <c r="C249" i="3"/>
  <c r="C342" i="3"/>
  <c r="C252" i="3"/>
  <c r="E281" i="3"/>
  <c r="D84" i="3"/>
  <c r="E159" i="3"/>
  <c r="E161" i="3"/>
  <c r="E160" i="3"/>
  <c r="E111" i="3"/>
  <c r="E113" i="3" s="1"/>
  <c r="D117" i="3"/>
  <c r="D312" i="3"/>
  <c r="B236" i="3"/>
  <c r="B370" i="3"/>
  <c r="B372" i="3"/>
  <c r="B371" i="3"/>
  <c r="E191" i="3"/>
  <c r="E189" i="3"/>
  <c r="B191" i="3"/>
  <c r="B190" i="3"/>
  <c r="B145" i="3"/>
  <c r="B147" i="3"/>
  <c r="B146" i="3"/>
  <c r="C102" i="3"/>
  <c r="C101" i="3"/>
  <c r="C99" i="3"/>
  <c r="D237" i="3"/>
  <c r="D234" i="3"/>
  <c r="D235" i="3"/>
  <c r="E311" i="3"/>
  <c r="E310" i="3"/>
  <c r="E309" i="3"/>
  <c r="E341" i="3"/>
  <c r="D69" i="3"/>
  <c r="E266" i="3"/>
  <c r="D207" i="3"/>
  <c r="C111" i="3"/>
  <c r="C113" i="3" s="1"/>
  <c r="B115" i="3"/>
  <c r="B252" i="3"/>
  <c r="D355" i="3"/>
  <c r="D357" i="3"/>
  <c r="D354" i="3"/>
  <c r="C81" i="3"/>
  <c r="C83" i="3" s="1"/>
  <c r="E85" i="3"/>
  <c r="D372" i="3"/>
  <c r="D369" i="3"/>
  <c r="D370" i="3"/>
  <c r="C341" i="3"/>
  <c r="D177" i="3"/>
  <c r="D175" i="3"/>
  <c r="D174" i="3"/>
  <c r="C126" i="3"/>
  <c r="C128" i="3" s="1"/>
  <c r="D130" i="3"/>
  <c r="D340" i="3"/>
  <c r="B70" i="3"/>
  <c r="B71" i="3"/>
  <c r="B72" i="3"/>
  <c r="E371" i="3"/>
  <c r="E370" i="3"/>
  <c r="B175" i="3"/>
  <c r="B176" i="3"/>
  <c r="B177" i="3"/>
  <c r="E219" i="3"/>
  <c r="B160" i="3"/>
  <c r="D310" i="3"/>
  <c r="E249" i="3"/>
  <c r="E250" i="3"/>
  <c r="E251" i="3"/>
  <c r="C207" i="3"/>
  <c r="C206" i="3"/>
  <c r="D85" i="3"/>
  <c r="C69" i="3"/>
  <c r="C72" i="3"/>
  <c r="C71" i="3"/>
  <c r="B222" i="3"/>
  <c r="B445" i="3"/>
  <c r="D432" i="3"/>
  <c r="D429" i="3"/>
  <c r="C357" i="3"/>
  <c r="C354" i="3"/>
  <c r="E221" i="3"/>
  <c r="E220" i="3"/>
  <c r="B355" i="3"/>
  <c r="B446" i="3"/>
  <c r="C324" i="3"/>
  <c r="C327" i="3"/>
  <c r="D295" i="3"/>
  <c r="D297" i="3"/>
  <c r="D222" i="3"/>
  <c r="D219" i="3"/>
  <c r="D220" i="3"/>
  <c r="E129" i="3"/>
  <c r="D115" i="3"/>
  <c r="C309" i="3"/>
  <c r="C311" i="3"/>
  <c r="C312" i="3"/>
  <c r="B237" i="3"/>
  <c r="D205" i="3"/>
  <c r="D204" i="3"/>
  <c r="C159" i="3"/>
  <c r="C161" i="3"/>
  <c r="C162" i="3"/>
  <c r="E280" i="3"/>
  <c r="E279" i="3"/>
  <c r="E175" i="3"/>
  <c r="E176" i="3"/>
  <c r="E174" i="3"/>
  <c r="D324" i="3"/>
  <c r="E446" i="3"/>
  <c r="E445" i="3"/>
  <c r="E430" i="3"/>
  <c r="C414" i="3"/>
  <c r="C417" i="3"/>
  <c r="B402" i="3"/>
  <c r="B400" i="3"/>
  <c r="D189" i="3"/>
  <c r="D192" i="3"/>
  <c r="E145" i="3"/>
  <c r="E144" i="3"/>
  <c r="B117" i="3"/>
  <c r="D327" i="3"/>
  <c r="B401" i="3"/>
  <c r="D414" i="3"/>
  <c r="B281" i="3"/>
  <c r="C381" i="3"/>
  <c r="C383" i="3" s="1"/>
  <c r="E385" i="3"/>
  <c r="B356" i="3"/>
  <c r="B357" i="3"/>
  <c r="C294" i="3"/>
  <c r="C297" i="3"/>
  <c r="C279" i="3"/>
  <c r="C57" i="3"/>
  <c r="E54" i="3"/>
  <c r="C56" i="3"/>
  <c r="E55" i="3"/>
  <c r="B56" i="3"/>
  <c r="M23" i="1" l="1"/>
  <c r="P27" i="1"/>
  <c r="C13" i="3"/>
  <c r="M32" i="1"/>
  <c r="E358" i="3"/>
  <c r="D148" i="3"/>
  <c r="F147" i="3"/>
  <c r="F265" i="3"/>
  <c r="C178" i="3"/>
  <c r="D13" i="3"/>
  <c r="E103" i="3"/>
  <c r="D384" i="3"/>
  <c r="E88" i="3"/>
  <c r="D387" i="3"/>
  <c r="D358" i="3"/>
  <c r="E13" i="3"/>
  <c r="P40" i="1"/>
  <c r="M40" i="1" s="1"/>
  <c r="M36" i="1"/>
  <c r="D133" i="3"/>
  <c r="F235" i="3"/>
  <c r="F12" i="3"/>
  <c r="F402" i="3"/>
  <c r="F356" i="3"/>
  <c r="E388" i="3"/>
  <c r="E373" i="3"/>
  <c r="F55" i="3"/>
  <c r="F54" i="3"/>
  <c r="B101" i="3"/>
  <c r="F101" i="3" s="1"/>
  <c r="E283" i="3"/>
  <c r="Q15" i="1"/>
  <c r="Q16" i="1" s="1"/>
  <c r="N16" i="1" s="1"/>
  <c r="F236" i="3"/>
  <c r="E433" i="3"/>
  <c r="F447" i="3"/>
  <c r="D268" i="3"/>
  <c r="D253" i="3"/>
  <c r="B100" i="3"/>
  <c r="B103" i="3" s="1"/>
  <c r="F11" i="3"/>
  <c r="E298" i="3"/>
  <c r="D58" i="3"/>
  <c r="D118" i="3"/>
  <c r="F177" i="3"/>
  <c r="D343" i="3"/>
  <c r="B87" i="3"/>
  <c r="B13" i="3"/>
  <c r="F220" i="3"/>
  <c r="B86" i="3"/>
  <c r="F326" i="3"/>
  <c r="M22" i="1"/>
  <c r="P26" i="1"/>
  <c r="E28" i="3"/>
  <c r="F416" i="3"/>
  <c r="C192" i="3"/>
  <c r="F192" i="3" s="1"/>
  <c r="F339" i="3"/>
  <c r="B268" i="3"/>
  <c r="F10" i="3"/>
  <c r="F417" i="3"/>
  <c r="C146" i="3"/>
  <c r="F146" i="3" s="1"/>
  <c r="F71" i="3"/>
  <c r="C268" i="3"/>
  <c r="F27" i="3"/>
  <c r="F57" i="3"/>
  <c r="F56" i="3"/>
  <c r="C144" i="3"/>
  <c r="F144" i="3" s="1"/>
  <c r="E193" i="3"/>
  <c r="E178" i="3"/>
  <c r="D208" i="3"/>
  <c r="C208" i="3"/>
  <c r="C343" i="3"/>
  <c r="F9" i="3"/>
  <c r="C43" i="3"/>
  <c r="F39" i="3"/>
  <c r="B28" i="3"/>
  <c r="F25" i="3"/>
  <c r="F252" i="3"/>
  <c r="E148" i="3"/>
  <c r="F237" i="3"/>
  <c r="D373" i="3"/>
  <c r="F266" i="3"/>
  <c r="D298" i="3"/>
  <c r="E208" i="3"/>
  <c r="F267" i="3"/>
  <c r="F26" i="3"/>
  <c r="D73" i="3"/>
  <c r="P29" i="1"/>
  <c r="M25" i="1"/>
  <c r="F42" i="3"/>
  <c r="B131" i="3"/>
  <c r="B132" i="3"/>
  <c r="D418" i="3"/>
  <c r="E328" i="3"/>
  <c r="F41" i="3"/>
  <c r="E448" i="3"/>
  <c r="F72" i="3"/>
  <c r="D178" i="3"/>
  <c r="E313" i="3"/>
  <c r="F191" i="3"/>
  <c r="F251" i="3"/>
  <c r="E43" i="3"/>
  <c r="D28" i="3"/>
  <c r="D99" i="3"/>
  <c r="F99" i="3" s="1"/>
  <c r="D102" i="3"/>
  <c r="F102" i="3" s="1"/>
  <c r="D100" i="3"/>
  <c r="D403" i="3"/>
  <c r="B43" i="3"/>
  <c r="F40" i="3"/>
  <c r="D328" i="3"/>
  <c r="E133" i="3"/>
  <c r="F446" i="3"/>
  <c r="E223" i="3"/>
  <c r="E73" i="3"/>
  <c r="E268" i="3"/>
  <c r="F221" i="3"/>
  <c r="D43" i="3"/>
  <c r="C28" i="3"/>
  <c r="F24" i="3"/>
  <c r="C189" i="3"/>
  <c r="F189" i="3" s="1"/>
  <c r="F444" i="3"/>
  <c r="C448" i="3"/>
  <c r="C84" i="3"/>
  <c r="C87" i="3"/>
  <c r="C86" i="3"/>
  <c r="F70" i="3"/>
  <c r="B73" i="3"/>
  <c r="C238" i="3"/>
  <c r="F234" i="3"/>
  <c r="B148" i="3"/>
  <c r="F145" i="3"/>
  <c r="F445" i="3"/>
  <c r="B448" i="3"/>
  <c r="B163" i="3"/>
  <c r="F85" i="3"/>
  <c r="E163" i="3"/>
  <c r="F264" i="3"/>
  <c r="B269" i="3" s="1"/>
  <c r="D30" i="1" s="1"/>
  <c r="B433" i="3"/>
  <c r="F430" i="3"/>
  <c r="C58" i="3"/>
  <c r="F281" i="3"/>
  <c r="B283" i="3"/>
  <c r="B118" i="3"/>
  <c r="C103" i="3"/>
  <c r="B238" i="3"/>
  <c r="F432" i="3"/>
  <c r="F222" i="3"/>
  <c r="B223" i="3"/>
  <c r="F205" i="3"/>
  <c r="B208" i="3"/>
  <c r="F401" i="3"/>
  <c r="D193" i="3"/>
  <c r="F176" i="3"/>
  <c r="D238" i="3"/>
  <c r="B312" i="3"/>
  <c r="F312" i="3" s="1"/>
  <c r="B311" i="3"/>
  <c r="F311" i="3" s="1"/>
  <c r="B310" i="3"/>
  <c r="B295" i="3"/>
  <c r="B296" i="3"/>
  <c r="F296" i="3" s="1"/>
  <c r="B297" i="3"/>
  <c r="F297" i="3" s="1"/>
  <c r="E238" i="3"/>
  <c r="F207" i="3"/>
  <c r="D162" i="3"/>
  <c r="F162" i="3" s="1"/>
  <c r="D160" i="3"/>
  <c r="F160" i="3" s="1"/>
  <c r="D159" i="3"/>
  <c r="F159" i="3" s="1"/>
  <c r="F294" i="3"/>
  <c r="C298" i="3"/>
  <c r="F309" i="3"/>
  <c r="C313" i="3"/>
  <c r="F354" i="3"/>
  <c r="C358" i="3"/>
  <c r="B178" i="3"/>
  <c r="F175" i="3"/>
  <c r="F130" i="3"/>
  <c r="F250" i="3"/>
  <c r="B253" i="3"/>
  <c r="F341" i="3"/>
  <c r="F206" i="3"/>
  <c r="C403" i="3"/>
  <c r="F399" i="3"/>
  <c r="F385" i="3"/>
  <c r="B388" i="3"/>
  <c r="C373" i="3"/>
  <c r="F369" i="3"/>
  <c r="E418" i="3"/>
  <c r="F370" i="3"/>
  <c r="B373" i="3"/>
  <c r="C387" i="3"/>
  <c r="C384" i="3"/>
  <c r="C386" i="3"/>
  <c r="F386" i="3" s="1"/>
  <c r="C223" i="3"/>
  <c r="D88" i="3"/>
  <c r="E403" i="3"/>
  <c r="D313" i="3"/>
  <c r="E116" i="3"/>
  <c r="E114" i="3"/>
  <c r="E115" i="3"/>
  <c r="F115" i="3" s="1"/>
  <c r="C131" i="3"/>
  <c r="C129" i="3"/>
  <c r="C132" i="3"/>
  <c r="F204" i="3"/>
  <c r="B358" i="3"/>
  <c r="F355" i="3"/>
  <c r="B193" i="3"/>
  <c r="F190" i="3"/>
  <c r="B418" i="3"/>
  <c r="F415" i="3"/>
  <c r="C283" i="3"/>
  <c r="C418" i="3"/>
  <c r="F414" i="3"/>
  <c r="D223" i="3"/>
  <c r="D282" i="3"/>
  <c r="F282" i="3" s="1"/>
  <c r="D279" i="3"/>
  <c r="F279" i="3" s="1"/>
  <c r="D280" i="3"/>
  <c r="F280" i="3" s="1"/>
  <c r="F219" i="3"/>
  <c r="C116" i="3"/>
  <c r="C117" i="3"/>
  <c r="F117" i="3" s="1"/>
  <c r="C114" i="3"/>
  <c r="F161" i="3"/>
  <c r="F357" i="3"/>
  <c r="F371" i="3"/>
  <c r="C253" i="3"/>
  <c r="F249" i="3"/>
  <c r="B343" i="3"/>
  <c r="F340" i="3"/>
  <c r="F325" i="3"/>
  <c r="B328" i="3"/>
  <c r="E343" i="3"/>
  <c r="C433" i="3"/>
  <c r="F429" i="3"/>
  <c r="F400" i="3"/>
  <c r="B403" i="3"/>
  <c r="F174" i="3"/>
  <c r="C163" i="3"/>
  <c r="F324" i="3"/>
  <c r="C328" i="3"/>
  <c r="D433" i="3"/>
  <c r="D434" i="3" s="1"/>
  <c r="H41" i="1" s="1"/>
  <c r="F69" i="3"/>
  <c r="C73" i="3"/>
  <c r="E253" i="3"/>
  <c r="F372" i="3"/>
  <c r="F342" i="3"/>
  <c r="F327" i="3"/>
  <c r="D448" i="3"/>
  <c r="E58" i="3"/>
  <c r="B58" i="3"/>
  <c r="D239" i="3" l="1"/>
  <c r="H28" i="1" s="1"/>
  <c r="N15" i="1"/>
  <c r="C269" i="3"/>
  <c r="F30" i="1" s="1"/>
  <c r="P31" i="1"/>
  <c r="M27" i="1"/>
  <c r="C239" i="3"/>
  <c r="F28" i="1" s="1"/>
  <c r="D149" i="3"/>
  <c r="H22" i="1" s="1"/>
  <c r="D449" i="3"/>
  <c r="H42" i="1" s="1"/>
  <c r="E359" i="3"/>
  <c r="J36" i="1" s="1"/>
  <c r="E374" i="3"/>
  <c r="J37" i="1" s="1"/>
  <c r="D14" i="3"/>
  <c r="H13" i="1" s="1"/>
  <c r="AE13" i="1" s="1"/>
  <c r="E14" i="3"/>
  <c r="J13" i="1" s="1"/>
  <c r="AF13" i="1" s="1"/>
  <c r="D344" i="3"/>
  <c r="H35" i="1" s="1"/>
  <c r="D299" i="3"/>
  <c r="H32" i="1" s="1"/>
  <c r="D329" i="3"/>
  <c r="H34" i="1" s="1"/>
  <c r="E149" i="3"/>
  <c r="J22" i="1" s="1"/>
  <c r="D359" i="3"/>
  <c r="H36" i="1" s="1"/>
  <c r="E254" i="3"/>
  <c r="J29" i="1" s="1"/>
  <c r="D269" i="3"/>
  <c r="H30" i="1" s="1"/>
  <c r="B88" i="3"/>
  <c r="D388" i="3"/>
  <c r="D389" i="3" s="1"/>
  <c r="H38" i="1" s="1"/>
  <c r="E194" i="3"/>
  <c r="J25" i="1" s="1"/>
  <c r="C148" i="3"/>
  <c r="C149" i="3" s="1"/>
  <c r="F22" i="1" s="1"/>
  <c r="C179" i="3"/>
  <c r="F24" i="1" s="1"/>
  <c r="B133" i="3"/>
  <c r="E284" i="3"/>
  <c r="J31" i="1" s="1"/>
  <c r="D194" i="3"/>
  <c r="H25" i="1" s="1"/>
  <c r="E404" i="3"/>
  <c r="J39" i="1" s="1"/>
  <c r="F387" i="3"/>
  <c r="E389" i="3" s="1"/>
  <c r="J38" i="1" s="1"/>
  <c r="E209" i="3"/>
  <c r="J26" i="1" s="1"/>
  <c r="C224" i="3"/>
  <c r="F27" i="1" s="1"/>
  <c r="E104" i="3"/>
  <c r="J19" i="1" s="1"/>
  <c r="E59" i="3"/>
  <c r="J16" i="1" s="1"/>
  <c r="D59" i="3"/>
  <c r="H16" i="1" s="1"/>
  <c r="E449" i="3"/>
  <c r="J42" i="1" s="1"/>
  <c r="D74" i="3"/>
  <c r="H17" i="1" s="1"/>
  <c r="C74" i="3"/>
  <c r="F17" i="1" s="1"/>
  <c r="D209" i="3"/>
  <c r="H26" i="1" s="1"/>
  <c r="F87" i="3"/>
  <c r="E89" i="3" s="1"/>
  <c r="J18" i="1" s="1"/>
  <c r="D254" i="3"/>
  <c r="H29" i="1" s="1"/>
  <c r="D419" i="3"/>
  <c r="H40" i="1" s="1"/>
  <c r="E434" i="3"/>
  <c r="J41" i="1" s="1"/>
  <c r="E179" i="3"/>
  <c r="J24" i="1" s="1"/>
  <c r="E74" i="3"/>
  <c r="J17" i="1" s="1"/>
  <c r="E269" i="3"/>
  <c r="J30" i="1" s="1"/>
  <c r="E299" i="3"/>
  <c r="J32" i="1" s="1"/>
  <c r="E164" i="3"/>
  <c r="J23" i="1" s="1"/>
  <c r="C344" i="3"/>
  <c r="F35" i="1" s="1"/>
  <c r="D224" i="3"/>
  <c r="H27" i="1" s="1"/>
  <c r="D404" i="3"/>
  <c r="H39" i="1" s="1"/>
  <c r="F100" i="3"/>
  <c r="C104" i="3" s="1"/>
  <c r="F19" i="1" s="1"/>
  <c r="E29" i="3"/>
  <c r="J14" i="1" s="1"/>
  <c r="AF14" i="1" s="1"/>
  <c r="C419" i="3"/>
  <c r="F40" i="1" s="1"/>
  <c r="C209" i="3"/>
  <c r="F26" i="1" s="1"/>
  <c r="F13" i="3"/>
  <c r="F132" i="3"/>
  <c r="E134" i="3" s="1"/>
  <c r="J21" i="1" s="1"/>
  <c r="C59" i="3"/>
  <c r="F16" i="1" s="1"/>
  <c r="F86" i="3"/>
  <c r="D89" i="3" s="1"/>
  <c r="H18" i="1" s="1"/>
  <c r="C29" i="3"/>
  <c r="F14" i="1" s="1"/>
  <c r="D374" i="3"/>
  <c r="H37" i="1" s="1"/>
  <c r="B14" i="3"/>
  <c r="D13" i="1" s="1"/>
  <c r="AC13" i="1" s="1"/>
  <c r="C44" i="3"/>
  <c r="F15" i="1" s="1"/>
  <c r="D44" i="3"/>
  <c r="H15" i="1" s="1"/>
  <c r="M26" i="1"/>
  <c r="P30" i="1"/>
  <c r="Q17" i="1"/>
  <c r="N17" i="1" s="1"/>
  <c r="C14" i="3"/>
  <c r="F13" i="1" s="1"/>
  <c r="AD13" i="1" s="1"/>
  <c r="E419" i="3"/>
  <c r="J40" i="1" s="1"/>
  <c r="E314" i="3"/>
  <c r="J33" i="1" s="1"/>
  <c r="D179" i="3"/>
  <c r="H24" i="1" s="1"/>
  <c r="B44" i="3"/>
  <c r="D15" i="1" s="1"/>
  <c r="F43" i="3"/>
  <c r="B104" i="3"/>
  <c r="D19" i="1" s="1"/>
  <c r="F268" i="3"/>
  <c r="E239" i="3"/>
  <c r="J28" i="1" s="1"/>
  <c r="D103" i="3"/>
  <c r="D104" i="3" s="1"/>
  <c r="H19" i="1" s="1"/>
  <c r="F131" i="3"/>
  <c r="D134" i="3" s="1"/>
  <c r="H21" i="1" s="1"/>
  <c r="E224" i="3"/>
  <c r="J27" i="1" s="1"/>
  <c r="D29" i="3"/>
  <c r="H14" i="1" s="1"/>
  <c r="AE14" i="1" s="1"/>
  <c r="C193" i="3"/>
  <c r="C194" i="3" s="1"/>
  <c r="F25" i="1" s="1"/>
  <c r="P33" i="1"/>
  <c r="M29" i="1"/>
  <c r="B29" i="3"/>
  <c r="D14" i="1" s="1"/>
  <c r="F28" i="3"/>
  <c r="E329" i="3"/>
  <c r="J34" i="1" s="1"/>
  <c r="C329" i="3"/>
  <c r="F34" i="1" s="1"/>
  <c r="C254" i="3"/>
  <c r="F29" i="1" s="1"/>
  <c r="C434" i="3"/>
  <c r="F41" i="1" s="1"/>
  <c r="E44" i="3"/>
  <c r="J15" i="1" s="1"/>
  <c r="B344" i="3"/>
  <c r="D35" i="1" s="1"/>
  <c r="F343" i="3"/>
  <c r="B374" i="3"/>
  <c r="D37" i="1" s="1"/>
  <c r="F373" i="3"/>
  <c r="C404" i="3"/>
  <c r="F39" i="1" s="1"/>
  <c r="B224" i="3"/>
  <c r="D27" i="1" s="1"/>
  <c r="F223" i="3"/>
  <c r="B149" i="3"/>
  <c r="D22" i="1" s="1"/>
  <c r="F114" i="3"/>
  <c r="B119" i="3" s="1"/>
  <c r="D20" i="1" s="1"/>
  <c r="C118" i="3"/>
  <c r="C119" i="3" s="1"/>
  <c r="F20" i="1" s="1"/>
  <c r="F418" i="3"/>
  <c r="B419" i="3"/>
  <c r="D40" i="1" s="1"/>
  <c r="F295" i="3"/>
  <c r="C299" i="3" s="1"/>
  <c r="F32" i="1" s="1"/>
  <c r="B298" i="3"/>
  <c r="B284" i="3"/>
  <c r="D31" i="1" s="1"/>
  <c r="E344" i="3"/>
  <c r="J35" i="1" s="1"/>
  <c r="F129" i="3"/>
  <c r="C133" i="3"/>
  <c r="C134" i="3" s="1"/>
  <c r="F21" i="1" s="1"/>
  <c r="D314" i="3"/>
  <c r="H33" i="1" s="1"/>
  <c r="F253" i="3"/>
  <c r="B254" i="3"/>
  <c r="D29" i="1" s="1"/>
  <c r="B179" i="3"/>
  <c r="D24" i="1" s="1"/>
  <c r="F178" i="3"/>
  <c r="D163" i="3"/>
  <c r="D164" i="3" s="1"/>
  <c r="H23" i="1" s="1"/>
  <c r="F310" i="3"/>
  <c r="C314" i="3" s="1"/>
  <c r="F33" i="1" s="1"/>
  <c r="B313" i="3"/>
  <c r="B164" i="3"/>
  <c r="D23" i="1" s="1"/>
  <c r="F84" i="3"/>
  <c r="C88" i="3"/>
  <c r="C89" i="3" s="1"/>
  <c r="F18" i="1" s="1"/>
  <c r="B404" i="3"/>
  <c r="D39" i="1" s="1"/>
  <c r="F403" i="3"/>
  <c r="B434" i="3"/>
  <c r="D41" i="1" s="1"/>
  <c r="F433" i="3"/>
  <c r="B74" i="3"/>
  <c r="D17" i="1" s="1"/>
  <c r="F73" i="3"/>
  <c r="C284" i="3"/>
  <c r="F31" i="1" s="1"/>
  <c r="D283" i="3"/>
  <c r="D284" i="3" s="1"/>
  <c r="H31" i="1" s="1"/>
  <c r="B359" i="3"/>
  <c r="D36" i="1" s="1"/>
  <c r="F358" i="3"/>
  <c r="E118" i="3"/>
  <c r="E119" i="3" s="1"/>
  <c r="J20" i="1" s="1"/>
  <c r="C164" i="3"/>
  <c r="F23" i="1" s="1"/>
  <c r="F328" i="3"/>
  <c r="B329" i="3"/>
  <c r="D34" i="1" s="1"/>
  <c r="F116" i="3"/>
  <c r="D119" i="3" s="1"/>
  <c r="H20" i="1" s="1"/>
  <c r="B194" i="3"/>
  <c r="D25" i="1" s="1"/>
  <c r="C388" i="3"/>
  <c r="C389" i="3" s="1"/>
  <c r="F38" i="1" s="1"/>
  <c r="F384" i="3"/>
  <c r="B389" i="3" s="1"/>
  <c r="D38" i="1" s="1"/>
  <c r="C374" i="3"/>
  <c r="F37" i="1" s="1"/>
  <c r="C359" i="3"/>
  <c r="F36" i="1" s="1"/>
  <c r="B239" i="3"/>
  <c r="D28" i="1" s="1"/>
  <c r="F238" i="3"/>
  <c r="B209" i="3"/>
  <c r="D26" i="1" s="1"/>
  <c r="F208" i="3"/>
  <c r="B449" i="3"/>
  <c r="D42" i="1" s="1"/>
  <c r="F448" i="3"/>
  <c r="C449" i="3"/>
  <c r="F42" i="1" s="1"/>
  <c r="B59" i="3"/>
  <c r="D16" i="1" s="1"/>
  <c r="F58" i="3"/>
  <c r="P35" i="1" l="1"/>
  <c r="M31" i="1"/>
  <c r="B89" i="3"/>
  <c r="D18" i="1" s="1"/>
  <c r="F148" i="3"/>
  <c r="B134" i="3"/>
  <c r="D21" i="1" s="1"/>
  <c r="AF15" i="1"/>
  <c r="AF16" i="1" s="1"/>
  <c r="AF17" i="1" s="1"/>
  <c r="AF18" i="1" s="1"/>
  <c r="AF19" i="1" s="1"/>
  <c r="AF20" i="1" s="1"/>
  <c r="AF21" i="1" s="1"/>
  <c r="AF22" i="1" s="1"/>
  <c r="AF23" i="1" s="1"/>
  <c r="AF24" i="1" s="1"/>
  <c r="AF25" i="1" s="1"/>
  <c r="AF26" i="1" s="1"/>
  <c r="AF27" i="1" s="1"/>
  <c r="AF28" i="1" s="1"/>
  <c r="AF29" i="1" s="1"/>
  <c r="AF30" i="1" s="1"/>
  <c r="AF31" i="1" s="1"/>
  <c r="AF32" i="1" s="1"/>
  <c r="AF33" i="1" s="1"/>
  <c r="AF34" i="1" s="1"/>
  <c r="AF35" i="1" s="1"/>
  <c r="AF36" i="1" s="1"/>
  <c r="AF37" i="1" s="1"/>
  <c r="AF38" i="1" s="1"/>
  <c r="AF39" i="1" s="1"/>
  <c r="AF40" i="1" s="1"/>
  <c r="AF41" i="1" s="1"/>
  <c r="AF42" i="1" s="1"/>
  <c r="AE15" i="1"/>
  <c r="AE16" i="1" s="1"/>
  <c r="AE17" i="1" s="1"/>
  <c r="AE18" i="1" s="1"/>
  <c r="AE19" i="1" s="1"/>
  <c r="AE20" i="1" s="1"/>
  <c r="AE21" i="1" s="1"/>
  <c r="AE22" i="1" s="1"/>
  <c r="AE23" i="1" s="1"/>
  <c r="AE24" i="1" s="1"/>
  <c r="AE25" i="1" s="1"/>
  <c r="AE26" i="1" s="1"/>
  <c r="AE27" i="1" s="1"/>
  <c r="AE28" i="1" s="1"/>
  <c r="AE29" i="1" s="1"/>
  <c r="AE30" i="1" s="1"/>
  <c r="AE31" i="1" s="1"/>
  <c r="AE32" i="1" s="1"/>
  <c r="AE33" i="1" s="1"/>
  <c r="AE34" i="1" s="1"/>
  <c r="AE35" i="1" s="1"/>
  <c r="AE36" i="1" s="1"/>
  <c r="AE37" i="1" s="1"/>
  <c r="AE38" i="1" s="1"/>
  <c r="AE39" i="1" s="1"/>
  <c r="AE40" i="1" s="1"/>
  <c r="AE41" i="1" s="1"/>
  <c r="AE42" i="1" s="1"/>
  <c r="AD14" i="1"/>
  <c r="AD15" i="1" s="1"/>
  <c r="AD16" i="1" s="1"/>
  <c r="AD17" i="1" s="1"/>
  <c r="AD18" i="1" s="1"/>
  <c r="AD19" i="1" s="1"/>
  <c r="AD20" i="1" s="1"/>
  <c r="AD21" i="1" s="1"/>
  <c r="AD22" i="1" s="1"/>
  <c r="AD23" i="1" s="1"/>
  <c r="AD24" i="1" s="1"/>
  <c r="AD25" i="1" s="1"/>
  <c r="AD26" i="1" s="1"/>
  <c r="AD27" i="1" s="1"/>
  <c r="AD28" i="1" s="1"/>
  <c r="AD29" i="1" s="1"/>
  <c r="AD30" i="1" s="1"/>
  <c r="AD31" i="1" s="1"/>
  <c r="AD32" i="1" s="1"/>
  <c r="AD33" i="1" s="1"/>
  <c r="AD34" i="1" s="1"/>
  <c r="AD35" i="1" s="1"/>
  <c r="AD36" i="1" s="1"/>
  <c r="AD37" i="1" s="1"/>
  <c r="AD38" i="1" s="1"/>
  <c r="AD39" i="1" s="1"/>
  <c r="AD40" i="1" s="1"/>
  <c r="AD41" i="1" s="1"/>
  <c r="AD42" i="1" s="1"/>
  <c r="AC14" i="1"/>
  <c r="AC15" i="1" s="1"/>
  <c r="AC16" i="1" s="1"/>
  <c r="AC17" i="1" s="1"/>
  <c r="F133" i="3"/>
  <c r="F7" i="1"/>
  <c r="J7" i="1" s="1"/>
  <c r="M30" i="1"/>
  <c r="P34" i="1"/>
  <c r="Q18" i="1"/>
  <c r="Q19" i="1" s="1"/>
  <c r="P37" i="1"/>
  <c r="M33" i="1"/>
  <c r="F88" i="3"/>
  <c r="F388" i="3"/>
  <c r="F193" i="3"/>
  <c r="F103" i="3"/>
  <c r="F163" i="3"/>
  <c r="F8" i="1"/>
  <c r="J8" i="1" s="1"/>
  <c r="F6" i="1"/>
  <c r="J6" i="1" s="1"/>
  <c r="F298" i="3"/>
  <c r="B299" i="3"/>
  <c r="D32" i="1" s="1"/>
  <c r="F118" i="3"/>
  <c r="F313" i="3"/>
  <c r="B314" i="3"/>
  <c r="D33" i="1" s="1"/>
  <c r="F283" i="3"/>
  <c r="AC18" i="1" l="1"/>
  <c r="AC19" i="1" s="1"/>
  <c r="AC20" i="1" s="1"/>
  <c r="M35" i="1"/>
  <c r="P39" i="1"/>
  <c r="M39" i="1" s="1"/>
  <c r="AC21" i="1"/>
  <c r="AC22" i="1" s="1"/>
  <c r="AC23" i="1" s="1"/>
  <c r="AC24" i="1" s="1"/>
  <c r="AC25" i="1" s="1"/>
  <c r="AC26" i="1" s="1"/>
  <c r="AC27" i="1" s="1"/>
  <c r="AC28" i="1" s="1"/>
  <c r="AC29" i="1" s="1"/>
  <c r="AC30" i="1" s="1"/>
  <c r="AC31" i="1" s="1"/>
  <c r="AC32" i="1" s="1"/>
  <c r="AC33" i="1" s="1"/>
  <c r="AC34" i="1" s="1"/>
  <c r="AC35" i="1" s="1"/>
  <c r="AC36" i="1" s="1"/>
  <c r="AC37" i="1" s="1"/>
  <c r="AC38" i="1" s="1"/>
  <c r="AC39" i="1" s="1"/>
  <c r="AC40" i="1" s="1"/>
  <c r="AC41" i="1" s="1"/>
  <c r="AC42" i="1" s="1"/>
  <c r="P38" i="1"/>
  <c r="M34" i="1"/>
  <c r="N18" i="1"/>
  <c r="F5" i="1"/>
  <c r="AJ5" i="1" s="1"/>
  <c r="K5" i="1" s="1"/>
  <c r="N19" i="1"/>
  <c r="Q20" i="1"/>
  <c r="P41" i="1"/>
  <c r="M41" i="1" s="1"/>
  <c r="M37" i="1"/>
  <c r="AJ7" i="1" l="1"/>
  <c r="K7" i="1" s="1"/>
  <c r="AJ6" i="1"/>
  <c r="K6" i="1" s="1"/>
  <c r="AJ8" i="1"/>
  <c r="K8" i="1" s="1"/>
  <c r="J5" i="1"/>
  <c r="P42" i="1"/>
  <c r="M42" i="1" s="1"/>
  <c r="M38" i="1"/>
  <c r="N20" i="1"/>
  <c r="Q21" i="1"/>
  <c r="N21" i="1" l="1"/>
  <c r="Q22" i="1"/>
  <c r="N22" i="1" l="1"/>
  <c r="Q23" i="1"/>
  <c r="N23" i="1" l="1"/>
  <c r="Q24" i="1"/>
  <c r="N24" i="1" l="1"/>
  <c r="Q25" i="1"/>
  <c r="N25" i="1" l="1"/>
  <c r="Q26" i="1"/>
  <c r="N26" i="1" l="1"/>
  <c r="Q27" i="1"/>
  <c r="N27" i="1" l="1"/>
  <c r="Q28" i="1"/>
  <c r="N28" i="1" l="1"/>
  <c r="Q29" i="1"/>
  <c r="N29" i="1" l="1"/>
  <c r="Q30" i="1"/>
  <c r="N30" i="1" l="1"/>
  <c r="Q31" i="1"/>
  <c r="N31" i="1" l="1"/>
  <c r="Q32" i="1"/>
  <c r="N32" i="1" l="1"/>
  <c r="Q33" i="1"/>
  <c r="N33" i="1" l="1"/>
  <c r="Q34" i="1"/>
  <c r="N34" i="1" l="1"/>
  <c r="Q35" i="1"/>
  <c r="N35" i="1" l="1"/>
  <c r="Q36" i="1"/>
  <c r="N36" i="1" l="1"/>
  <c r="Q37" i="1"/>
  <c r="N37" i="1" l="1"/>
  <c r="Q38" i="1"/>
  <c r="N38" i="1" l="1"/>
  <c r="Q39" i="1"/>
  <c r="N39" i="1" l="1"/>
  <c r="Q40" i="1"/>
  <c r="N40" i="1" l="1"/>
  <c r="Q41" i="1"/>
  <c r="N41" i="1" l="1"/>
  <c r="Q42" i="1"/>
  <c r="N42" i="1" s="1"/>
</calcChain>
</file>

<file path=xl/sharedStrings.xml><?xml version="1.0" encoding="utf-8"?>
<sst xmlns="http://schemas.openxmlformats.org/spreadsheetml/2006/main" count="454" uniqueCount="83">
  <si>
    <t>Oost</t>
  </si>
  <si>
    <t>Zuid</t>
  </si>
  <si>
    <t>West</t>
  </si>
  <si>
    <t>Noord</t>
  </si>
  <si>
    <t>Punten</t>
  </si>
  <si>
    <t>Score</t>
  </si>
  <si>
    <t>Spel 1</t>
  </si>
  <si>
    <t>Spel</t>
  </si>
  <si>
    <t>Spel 2</t>
  </si>
  <si>
    <t>Spel 3</t>
  </si>
  <si>
    <t>wind</t>
  </si>
  <si>
    <t>speler:</t>
  </si>
  <si>
    <t>wi:</t>
  </si>
  <si>
    <t>mji:</t>
  </si>
  <si>
    <t>punten:</t>
  </si>
  <si>
    <t>ontvangen:</t>
  </si>
  <si>
    <t>betalen:</t>
  </si>
  <si>
    <t>score:</t>
  </si>
  <si>
    <t>Spel 4</t>
  </si>
  <si>
    <t>Spel 5</t>
  </si>
  <si>
    <t>Spel 6</t>
  </si>
  <si>
    <t>Spel 7</t>
  </si>
  <si>
    <t>Spel 8</t>
  </si>
  <si>
    <t>Spel 9</t>
  </si>
  <si>
    <t>Spel 10</t>
  </si>
  <si>
    <t>Spel 11</t>
  </si>
  <si>
    <t>Spel 12</t>
  </si>
  <si>
    <t>Spel 13</t>
  </si>
  <si>
    <t>Spel 14</t>
  </si>
  <si>
    <t>Spel 15</t>
  </si>
  <si>
    <t>Spel 16</t>
  </si>
  <si>
    <t>Spel 17</t>
  </si>
  <si>
    <t>Spel 18</t>
  </si>
  <si>
    <t>Spel 19</t>
  </si>
  <si>
    <t>Spel 20</t>
  </si>
  <si>
    <t>Spel 21</t>
  </si>
  <si>
    <t>Spel 22</t>
  </si>
  <si>
    <t>Spel 23</t>
  </si>
  <si>
    <t>Spel 24</t>
  </si>
  <si>
    <t>Spel 25</t>
  </si>
  <si>
    <t>Spel 26</t>
  </si>
  <si>
    <t>Spel 27</t>
  </si>
  <si>
    <t>Spel 28</t>
  </si>
  <si>
    <t>Spel 29</t>
  </si>
  <si>
    <t>Spel 30</t>
  </si>
  <si>
    <t>Naam</t>
  </si>
  <si>
    <t>Wind</t>
  </si>
  <si>
    <t>Mahjong</t>
  </si>
  <si>
    <t>Heersende</t>
  </si>
  <si>
    <t>door</t>
  </si>
  <si>
    <t>Hoogste score</t>
  </si>
  <si>
    <t>Gemiddel-de score</t>
  </si>
  <si>
    <t>Oostenwind</t>
  </si>
  <si>
    <t>INSTRUCTIES: Vul de namen van alle vier spelers in de kolom 'Naam'. Vul de punten behaald door elke speler in de kolom 'Punten' en selecteer de speler die Mahjong heeft in de kolom 'Mahjong door'. Het programma berekent de score, de heersende wind en welke speler oost is!</t>
  </si>
  <si>
    <t>Uit</t>
  </si>
  <si>
    <t>Aan</t>
  </si>
  <si>
    <t>wi</t>
  </si>
  <si>
    <t>wind indicator</t>
  </si>
  <si>
    <t>mji</t>
  </si>
  <si>
    <t>mahjong indicator</t>
  </si>
  <si>
    <t>vi</t>
  </si>
  <si>
    <t>verdubbelingindicator voor Oost</t>
  </si>
  <si>
    <t>vi:</t>
  </si>
  <si>
    <t>Veroorzaakt</t>
  </si>
  <si>
    <t>Veroor-zaakt</t>
  </si>
  <si>
    <t>Zelf gepakt</t>
  </si>
  <si>
    <t>Mahjongs</t>
  </si>
  <si>
    <t>MAHJONG PUNTENCALCULATOR NTS</t>
  </si>
  <si>
    <t>Toernooi</t>
  </si>
  <si>
    <t>Remise</t>
  </si>
  <si>
    <t>Winnaar</t>
  </si>
  <si>
    <t>ok</t>
  </si>
  <si>
    <t>Toernooi modus</t>
  </si>
  <si>
    <t>modus</t>
  </si>
  <si>
    <t>Voortschrijdende score</t>
  </si>
  <si>
    <t>Verdubbelen</t>
  </si>
  <si>
    <t>Tafelpunten</t>
  </si>
  <si>
    <t>Aantal gespeeld</t>
  </si>
  <si>
    <t>Waarvan met remise</t>
  </si>
  <si>
    <t>speler 1</t>
  </si>
  <si>
    <t>speler 2</t>
  </si>
  <si>
    <t>speler 3</t>
  </si>
  <si>
    <t>speler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</si>
</sst>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 mmmm\ yyyy;@"/>
  </numFmts>
  <fonts count="10" x14ac:knownFonts="1">
    <font>
      <sz val="11"/>
      <color theme="1"/>
      <name val="Calibri"/>
      <family val="2"/>
      <scheme val="minor"/>
    </font>
    <font>
      <i/>
      <sz val="9"/>
      <color indexed="8"/>
      <name val="Calibri"/>
      <family val="2"/>
    </font>
    <font>
      <b/>
      <sz val="11"/>
      <color theme="1"/>
      <name val="Calibri"/>
      <family val="2"/>
      <scheme val="minor"/>
    </font>
    <font>
      <i/>
      <sz val="10"/>
      <color theme="1"/>
      <name val="Calibri"/>
      <family val="2"/>
      <scheme val="minor"/>
    </font>
    <font>
      <sz val="10"/>
      <color theme="1"/>
      <name val="Calibri"/>
      <family val="2"/>
      <scheme val="minor"/>
    </font>
    <font>
      <b/>
      <i/>
      <sz val="10"/>
      <color theme="1"/>
      <name val="Calibri"/>
      <family val="2"/>
      <scheme val="minor"/>
    </font>
    <font>
      <i/>
      <sz val="11"/>
      <color theme="1"/>
      <name val="Calibri"/>
      <family val="2"/>
      <scheme val="minor"/>
    </font>
    <font>
      <i/>
      <sz val="9"/>
      <color theme="1"/>
      <name val="Calibri"/>
      <family val="2"/>
      <scheme val="minor"/>
    </font>
    <font>
      <b/>
      <i/>
      <sz val="14"/>
      <color theme="4" tint="-0.249977111117893"/>
      <name val="Calibri"/>
      <family val="2"/>
      <scheme val="minor"/>
    </font>
    <font>
      <b/>
      <i/>
      <sz val="9"/>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4" tint="0.79998168889431442"/>
        <bgColor theme="0"/>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76">
    <xf numFmtId="0" fontId="0" fillId="0" borderId="0" xfId="0"/>
    <xf numFmtId="3" fontId="0" fillId="0" borderId="0" xfId="0" applyNumberFormat="1"/>
    <xf numFmtId="0" fontId="0" fillId="0" borderId="0" xfId="0" applyProtection="1">
      <protection hidden="1"/>
    </xf>
    <xf numFmtId="0" fontId="0" fillId="0" borderId="0" xfId="0" applyAlignment="1">
      <alignment horizontal="left"/>
    </xf>
    <xf numFmtId="0" fontId="3" fillId="0" borderId="0" xfId="0" applyFont="1"/>
    <xf numFmtId="0" fontId="3" fillId="0" borderId="1" xfId="0" applyFont="1" applyBorder="1"/>
    <xf numFmtId="0" fontId="4" fillId="0" borderId="0" xfId="0" applyFont="1"/>
    <xf numFmtId="0" fontId="3" fillId="0" borderId="2" xfId="0" applyFont="1" applyBorder="1"/>
    <xf numFmtId="0" fontId="3" fillId="0" borderId="2" xfId="0" applyFont="1" applyBorder="1" applyAlignment="1">
      <alignment horizontal="right"/>
    </xf>
    <xf numFmtId="3" fontId="0" fillId="2" borderId="2" xfId="0" applyNumberFormat="1" applyFill="1" applyBorder="1"/>
    <xf numFmtId="3" fontId="0" fillId="3" borderId="2" xfId="0" applyNumberFormat="1" applyFill="1" applyBorder="1"/>
    <xf numFmtId="0" fontId="0" fillId="2" borderId="2" xfId="0" applyFill="1" applyBorder="1"/>
    <xf numFmtId="0" fontId="0" fillId="0" borderId="0" xfId="0" applyAlignment="1">
      <alignment wrapText="1"/>
    </xf>
    <xf numFmtId="3" fontId="0" fillId="2" borderId="3" xfId="0" applyNumberFormat="1" applyFill="1" applyBorder="1"/>
    <xf numFmtId="3" fontId="0" fillId="3" borderId="3" xfId="0" applyNumberFormat="1" applyFill="1" applyBorder="1"/>
    <xf numFmtId="0" fontId="0" fillId="2" borderId="3" xfId="0" applyFill="1" applyBorder="1"/>
    <xf numFmtId="3" fontId="0" fillId="2" borderId="4" xfId="0" applyNumberFormat="1" applyFill="1" applyBorder="1"/>
    <xf numFmtId="3" fontId="0" fillId="3" borderId="4" xfId="0" applyNumberFormat="1" applyFill="1" applyBorder="1"/>
    <xf numFmtId="0" fontId="0" fillId="2" borderId="4" xfId="0" applyFill="1" applyBorder="1"/>
    <xf numFmtId="3" fontId="2" fillId="2" borderId="3" xfId="0" applyNumberFormat="1" applyFont="1" applyFill="1" applyBorder="1"/>
    <xf numFmtId="3" fontId="2" fillId="2" borderId="4" xfId="0" applyNumberFormat="1" applyFont="1" applyFill="1" applyBorder="1"/>
    <xf numFmtId="3" fontId="2" fillId="2" borderId="2" xfId="0" applyNumberFormat="1" applyFont="1" applyFill="1" applyBorder="1"/>
    <xf numFmtId="0" fontId="3" fillId="0" borderId="0" xfId="0" applyFont="1" applyProtection="1">
      <protection hidden="1"/>
    </xf>
    <xf numFmtId="3" fontId="0" fillId="0" borderId="3" xfId="0" applyNumberFormat="1" applyBorder="1" applyProtection="1">
      <protection locked="0"/>
    </xf>
    <xf numFmtId="3" fontId="0" fillId="0" borderId="4" xfId="0" applyNumberFormat="1" applyBorder="1" applyProtection="1">
      <protection locked="0"/>
    </xf>
    <xf numFmtId="3" fontId="0" fillId="0" borderId="2" xfId="0" applyNumberFormat="1" applyBorder="1" applyProtection="1">
      <protection locked="0"/>
    </xf>
    <xf numFmtId="0" fontId="0" fillId="0" borderId="2" xfId="0" applyBorder="1" applyProtection="1">
      <protection locked="0"/>
    </xf>
    <xf numFmtId="0" fontId="0" fillId="0" borderId="4" xfId="0" applyBorder="1" applyProtection="1">
      <protection locked="0"/>
    </xf>
    <xf numFmtId="3" fontId="0" fillId="2" borderId="6" xfId="0" applyNumberFormat="1" applyFill="1" applyBorder="1"/>
    <xf numFmtId="0" fontId="3" fillId="0" borderId="5" xfId="0" applyFont="1" applyBorder="1" applyAlignment="1">
      <alignment horizontal="right" wrapText="1"/>
    </xf>
    <xf numFmtId="0" fontId="3" fillId="0" borderId="0" xfId="0" applyFont="1" applyAlignment="1">
      <alignment horizontal="left" wrapText="1"/>
    </xf>
    <xf numFmtId="0" fontId="3" fillId="0" borderId="4" xfId="0" applyFont="1" applyBorder="1"/>
    <xf numFmtId="0" fontId="4" fillId="0" borderId="0" xfId="0" applyFont="1" applyAlignment="1">
      <alignment horizontal="left"/>
    </xf>
    <xf numFmtId="0" fontId="0" fillId="0" borderId="1" xfId="0" applyBorder="1" applyProtection="1">
      <protection locked="0"/>
    </xf>
    <xf numFmtId="0" fontId="0" fillId="2" borderId="6" xfId="0" applyFill="1" applyBorder="1"/>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0" fillId="2" borderId="13" xfId="0" applyFill="1" applyBorder="1"/>
    <xf numFmtId="0" fontId="0" fillId="2" borderId="14" xfId="0" applyFill="1" applyBorder="1"/>
    <xf numFmtId="0" fontId="0" fillId="0" borderId="7" xfId="0" applyBorder="1" applyProtection="1">
      <protection locked="0"/>
    </xf>
    <xf numFmtId="0" fontId="3" fillId="0" borderId="18" xfId="0" applyFont="1" applyBorder="1" applyAlignment="1">
      <alignment horizontal="right" wrapText="1"/>
    </xf>
    <xf numFmtId="0" fontId="0" fillId="2" borderId="18" xfId="0" applyFill="1" applyBorder="1"/>
    <xf numFmtId="0" fontId="7" fillId="0" borderId="28" xfId="0" applyFont="1" applyBorder="1" applyAlignment="1">
      <alignment horizontal="right" vertical="center" wrapText="1"/>
    </xf>
    <xf numFmtId="0" fontId="6" fillId="4" borderId="29" xfId="0" applyFont="1" applyFill="1" applyBorder="1" applyAlignment="1" applyProtection="1">
      <alignment horizontal="center" vertical="center" wrapText="1"/>
      <protection locked="0"/>
    </xf>
    <xf numFmtId="0" fontId="1" fillId="4" borderId="30" xfId="0" applyFont="1" applyFill="1" applyBorder="1" applyAlignment="1">
      <alignment horizontal="right" vertical="center" wrapText="1"/>
    </xf>
    <xf numFmtId="0" fontId="6" fillId="4" borderId="31" xfId="0" applyFont="1" applyFill="1" applyBorder="1" applyAlignment="1" applyProtection="1">
      <alignment horizontal="center" vertical="center" wrapText="1"/>
      <protection locked="0"/>
    </xf>
    <xf numFmtId="0" fontId="0" fillId="0" borderId="16" xfId="0" applyBorder="1"/>
    <xf numFmtId="0" fontId="3" fillId="0" borderId="20" xfId="0" applyFont="1" applyBorder="1" applyAlignment="1">
      <alignment horizontal="center"/>
    </xf>
    <xf numFmtId="0" fontId="3" fillId="0" borderId="8" xfId="0" applyFont="1" applyBorder="1" applyAlignment="1">
      <alignment horizontal="center"/>
    </xf>
    <xf numFmtId="164" fontId="5" fillId="0" borderId="16" xfId="0" applyNumberFormat="1" applyFont="1" applyBorder="1" applyAlignment="1">
      <alignment horizontal="left"/>
    </xf>
    <xf numFmtId="0" fontId="8" fillId="0" borderId="15" xfId="0" applyFont="1" applyBorder="1" applyAlignment="1">
      <alignment horizont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3" fillId="2" borderId="18" xfId="0" applyFont="1" applyFill="1" applyBorder="1" applyAlignment="1">
      <alignment horizontal="center" wrapText="1"/>
    </xf>
    <xf numFmtId="0" fontId="3" fillId="2" borderId="17" xfId="0" applyFont="1" applyFill="1" applyBorder="1" applyAlignment="1">
      <alignment horizontal="center" wrapText="1"/>
    </xf>
    <xf numFmtId="0" fontId="3" fillId="2" borderId="19" xfId="0" applyFont="1" applyFill="1" applyBorder="1" applyAlignment="1">
      <alignment horizontal="center" wrapText="1"/>
    </xf>
    <xf numFmtId="0" fontId="3" fillId="0" borderId="18" xfId="0" applyFont="1" applyBorder="1" applyAlignment="1">
      <alignment horizontal="left" wrapText="1"/>
    </xf>
    <xf numFmtId="0" fontId="3" fillId="0" borderId="19" xfId="0" applyFont="1" applyBorder="1" applyAlignment="1">
      <alignment horizontal="left" wrapText="1"/>
    </xf>
    <xf numFmtId="0" fontId="3" fillId="0" borderId="18" xfId="0" applyFont="1" applyBorder="1" applyAlignment="1">
      <alignment wrapText="1"/>
    </xf>
    <xf numFmtId="0" fontId="3" fillId="0" borderId="19" xfId="0" applyFont="1" applyBorder="1" applyAlignment="1">
      <alignment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3" fillId="0" borderId="20" xfId="0" applyFont="1" applyBorder="1" applyAlignment="1">
      <alignment horizontal="right" wrapText="1"/>
    </xf>
    <xf numFmtId="0" fontId="3" fillId="0" borderId="11" xfId="0" applyFont="1" applyBorder="1" applyAlignment="1">
      <alignment horizontal="right" wrapText="1"/>
    </xf>
    <xf numFmtId="0" fontId="0" fillId="0" borderId="10" xfId="0" applyBorder="1" applyAlignment="1" applyProtection="1">
      <alignment horizontal="left"/>
      <protection locked="0"/>
    </xf>
    <xf numFmtId="0" fontId="0" fillId="0" borderId="13" xfId="0" applyBorder="1" applyAlignment="1" applyProtection="1">
      <alignment horizontal="left"/>
      <protection locked="0"/>
    </xf>
    <xf numFmtId="0" fontId="0" fillId="0" borderId="21" xfId="0" applyBorder="1" applyAlignment="1" applyProtection="1">
      <alignment horizontal="left"/>
      <protection locked="0"/>
    </xf>
    <xf numFmtId="0" fontId="0" fillId="0" borderId="14" xfId="0" applyBorder="1" applyAlignment="1" applyProtection="1">
      <alignment horizontal="left"/>
      <protection locked="0"/>
    </xf>
    <xf numFmtId="0" fontId="0" fillId="0" borderId="9" xfId="0" applyBorder="1" applyAlignment="1" applyProtection="1">
      <alignment horizontal="left"/>
      <protection locked="0"/>
    </xf>
    <xf numFmtId="0" fontId="0" fillId="0" borderId="12" xfId="0" applyBorder="1" applyAlignment="1" applyProtection="1">
      <alignment horizontal="left"/>
      <protection locked="0"/>
    </xf>
  </cellXfs>
  <cellStyles count="1">
    <cellStyle name="Standaard" xfId="0" builtinId="0"/>
  </cellStyles>
  <dxfs count="11">
    <dxf>
      <font>
        <b/>
        <i val="0"/>
      </font>
    </dxf>
    <dxf>
      <font>
        <b/>
        <i val="0"/>
      </font>
    </dxf>
    <dxf>
      <font>
        <b/>
        <i/>
        <color theme="1"/>
      </font>
      <fill>
        <patternFill>
          <bgColor rgb="FFFF0000"/>
        </patternFill>
      </fill>
    </dxf>
    <dxf>
      <font>
        <b/>
        <i/>
        <color theme="1"/>
      </font>
      <fill>
        <patternFill>
          <bgColor rgb="FF00B050"/>
        </patternFill>
      </fill>
    </dxf>
    <dxf>
      <font>
        <b/>
        <i/>
        <color theme="1"/>
      </font>
      <fill>
        <patternFill>
          <bgColor rgb="FF00B050"/>
        </patternFill>
      </fill>
    </dxf>
    <dxf>
      <font>
        <b/>
        <i/>
        <color theme="1"/>
      </font>
      <fill>
        <patternFill>
          <bgColor rgb="FFFF0000"/>
        </patternFill>
      </fill>
    </dxf>
    <dxf>
      <font>
        <b/>
        <i/>
        <color rgb="FFFF0000"/>
      </font>
    </dxf>
    <dxf>
      <font>
        <b/>
        <i/>
        <color rgb="FFFF0000"/>
      </font>
    </dxf>
    <dxf>
      <font>
        <b/>
        <i/>
        <color rgb="FFFF0000"/>
      </font>
    </dxf>
    <dxf>
      <font>
        <b/>
        <i/>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nl-NL"/>
              <a:t>Spelverloop</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nl-NL"/>
        </a:p>
      </c:txPr>
    </c:title>
    <c:autoTitleDeleted val="0"/>
    <c:plotArea>
      <c:layout/>
      <c:lineChart>
        <c:grouping val="standard"/>
        <c:varyColors val="0"/>
        <c:ser>
          <c:idx val="0"/>
          <c:order val="0"/>
          <c:tx>
            <c:strRef>
              <c:f>Scoreblad!$AC$12</c:f>
              <c:strCache>
                <c:ptCount val="1"/>
                <c:pt idx="0">
                  <c:v>speler 1</c:v>
                </c:pt>
              </c:strCache>
            </c:strRef>
          </c:tx>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Scoreblad!$AC$13:$AC$28</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0-44AF-49C2-9BAC-F8FD509DD157}"/>
            </c:ext>
          </c:extLst>
        </c:ser>
        <c:ser>
          <c:idx val="1"/>
          <c:order val="1"/>
          <c:tx>
            <c:strRef>
              <c:f>Scoreblad!$AD$12</c:f>
              <c:strCache>
                <c:ptCount val="1"/>
                <c:pt idx="0">
                  <c:v>speler 2</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Scoreblad!$AD$13:$AD$28</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1-44AF-49C2-9BAC-F8FD509DD157}"/>
            </c:ext>
          </c:extLst>
        </c:ser>
        <c:ser>
          <c:idx val="2"/>
          <c:order val="2"/>
          <c:tx>
            <c:strRef>
              <c:f>Scoreblad!$AE$12</c:f>
              <c:strCache>
                <c:ptCount val="1"/>
                <c:pt idx="0">
                  <c:v>speler 3</c:v>
                </c:pt>
              </c:strCache>
            </c:strRef>
          </c:tx>
          <c:spPr>
            <a:ln w="31750" cap="rnd">
              <a:solidFill>
                <a:schemeClr val="accent3"/>
              </a:solidFill>
              <a:round/>
            </a:ln>
            <a:effectLst/>
          </c:spPr>
          <c:marker>
            <c:symbol val="circle"/>
            <c:size val="17"/>
            <c:spPr>
              <a:solidFill>
                <a:schemeClr val="accent3"/>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Scoreblad!$AE$13:$AE$28</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2-44AF-49C2-9BAC-F8FD509DD157}"/>
            </c:ext>
          </c:extLst>
        </c:ser>
        <c:ser>
          <c:idx val="3"/>
          <c:order val="3"/>
          <c:tx>
            <c:strRef>
              <c:f>Scoreblad!$AF$12</c:f>
              <c:strCache>
                <c:ptCount val="1"/>
                <c:pt idx="0">
                  <c:v>speler 4</c:v>
                </c:pt>
              </c:strCache>
            </c:strRef>
          </c:tx>
          <c:spPr>
            <a:ln w="31750" cap="rnd">
              <a:solidFill>
                <a:schemeClr val="accent4"/>
              </a:solidFill>
              <a:round/>
            </a:ln>
            <a:effectLst/>
          </c:spPr>
          <c:marker>
            <c:symbol val="circle"/>
            <c:size val="17"/>
            <c:spPr>
              <a:solidFill>
                <a:schemeClr val="accent4"/>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Scoreblad!$AF$13:$AF$28</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3-44AF-49C2-9BAC-F8FD509DD157}"/>
            </c:ext>
          </c:extLst>
        </c:ser>
        <c:dLbls>
          <c:dLblPos val="ctr"/>
          <c:showLegendKey val="0"/>
          <c:showVal val="1"/>
          <c:showCatName val="0"/>
          <c:showSerName val="0"/>
          <c:showPercent val="0"/>
          <c:showBubbleSize val="0"/>
        </c:dLbls>
        <c:marker val="1"/>
        <c:smooth val="0"/>
        <c:axId val="322240336"/>
        <c:axId val="322235240"/>
      </c:lineChart>
      <c:catAx>
        <c:axId val="3222403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nl-NL"/>
          </a:p>
        </c:txPr>
        <c:crossAx val="322235240"/>
        <c:crosses val="autoZero"/>
        <c:auto val="1"/>
        <c:lblAlgn val="ctr"/>
        <c:lblOffset val="100"/>
        <c:noMultiLvlLbl val="0"/>
      </c:catAx>
      <c:valAx>
        <c:axId val="322235240"/>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r>
                  <a:rPr lang="nl-NL"/>
                  <a:t>Punten</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endParaRPr lang="nl-NL"/>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nl-NL"/>
          </a:p>
        </c:txPr>
        <c:crossAx val="322240336"/>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nl-NL"/>
        </a:p>
      </c:txPr>
    </c:legend>
    <c:plotVisOnly val="1"/>
    <c:dispBlanksAs val="gap"/>
    <c:showDLblsOverMax val="0"/>
  </c:chart>
  <c:spPr>
    <a:noFill/>
    <a:ln w="9525" cap="flat" cmpd="sng" algn="ctr">
      <a:solidFill>
        <a:schemeClr val="dk1">
          <a:lumMod val="25000"/>
          <a:lumOff val="7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228600</xdr:colOff>
      <xdr:row>0</xdr:row>
      <xdr:rowOff>85725</xdr:rowOff>
    </xdr:from>
    <xdr:to>
      <xdr:col>13</xdr:col>
      <xdr:colOff>600075</xdr:colOff>
      <xdr:row>25</xdr:row>
      <xdr:rowOff>95250</xdr:rowOff>
    </xdr:to>
    <xdr:graphicFrame macro="">
      <xdr:nvGraphicFramePr>
        <xdr:cNvPr id="2053" name="Grafiek 1">
          <a:extLst>
            <a:ext uri="{FF2B5EF4-FFF2-40B4-BE49-F238E27FC236}">
              <a16:creationId xmlns:a16="http://schemas.microsoft.com/office/drawing/2014/main" id="{00000000-0008-0000-0400-000005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autoPageBreaks="0" fitToPage="1"/>
  </sheetPr>
  <dimension ref="B1:AJ42"/>
  <sheetViews>
    <sheetView windowProtection="1" showGridLines="0" showRowColHeaders="0" tabSelected="1" zoomScaleNormal="100" workbookViewId="0">
      <pane ySplit="12" topLeftCell="A13" activePane="bottomLeft" state="frozen"/>
      <selection activeCell="I1" sqref="I1"/>
      <selection pane="bottomLeft" activeCell="F18" sqref="F18"/>
    </sheetView>
  </sheetViews>
  <sheetFormatPr defaultRowHeight="14.4" x14ac:dyDescent="0.3"/>
  <cols>
    <col min="1" max="1" width="4" customWidth="1"/>
    <col min="2" max="2" width="4.21875" customWidth="1"/>
    <col min="4" max="4" width="9.109375" customWidth="1"/>
    <col min="6" max="8" width="9.109375" customWidth="1"/>
    <col min="11" max="14" width="11.88671875" customWidth="1"/>
    <col min="15" max="15" width="4" customWidth="1"/>
    <col min="16" max="16" width="10.77734375" hidden="1" customWidth="1"/>
    <col min="17" max="17" width="11.44140625" hidden="1" customWidth="1"/>
    <col min="18" max="18" width="9.109375" hidden="1" customWidth="1"/>
    <col min="19" max="19" width="10.88671875" hidden="1" customWidth="1"/>
    <col min="20" max="20" width="14.88671875" hidden="1" customWidth="1"/>
    <col min="21" max="27" width="9.109375" hidden="1" customWidth="1"/>
    <col min="36" max="36" width="0" hidden="1" customWidth="1"/>
  </cols>
  <sheetData>
    <row r="1" spans="2:36" ht="18" x14ac:dyDescent="0.35">
      <c r="B1" s="52" t="s">
        <v>67</v>
      </c>
      <c r="C1" s="52"/>
      <c r="D1" s="52"/>
      <c r="E1" s="52"/>
      <c r="F1" s="52"/>
      <c r="G1" s="52"/>
      <c r="H1" s="52"/>
      <c r="I1" s="52"/>
      <c r="J1" s="52"/>
      <c r="K1" s="52"/>
      <c r="L1" s="52"/>
      <c r="M1" s="52"/>
      <c r="N1" s="52"/>
    </row>
    <row r="2" spans="2:36" ht="30" customHeight="1" x14ac:dyDescent="0.3">
      <c r="B2" s="55" t="s">
        <v>53</v>
      </c>
      <c r="C2" s="56"/>
      <c r="D2" s="56"/>
      <c r="E2" s="56"/>
      <c r="F2" s="56"/>
      <c r="G2" s="56"/>
      <c r="H2" s="56"/>
      <c r="I2" s="56"/>
      <c r="J2" s="56"/>
      <c r="K2" s="56"/>
      <c r="L2" s="56"/>
      <c r="M2" s="56"/>
      <c r="N2" s="57"/>
      <c r="P2" s="53"/>
      <c r="Q2" s="54"/>
      <c r="R2" s="54"/>
    </row>
    <row r="3" spans="2:36" ht="5.0999999999999996" customHeight="1" thickBot="1" x14ac:dyDescent="0.35">
      <c r="C3" s="30"/>
      <c r="D3" s="30"/>
      <c r="E3" s="30"/>
      <c r="F3" s="30"/>
      <c r="G3" s="30"/>
      <c r="H3" s="30"/>
      <c r="I3" s="30"/>
      <c r="J3" s="30"/>
      <c r="K3" s="30"/>
      <c r="L3" s="30"/>
      <c r="M3" s="30"/>
      <c r="N3" s="30"/>
    </row>
    <row r="4" spans="2:36" s="12" customFormat="1" ht="26.25" customHeight="1" x14ac:dyDescent="0.3">
      <c r="B4" s="58" t="s">
        <v>46</v>
      </c>
      <c r="C4" s="59"/>
      <c r="D4" s="60" t="s">
        <v>45</v>
      </c>
      <c r="E4" s="61"/>
      <c r="F4" s="29" t="s">
        <v>5</v>
      </c>
      <c r="G4" s="29" t="s">
        <v>66</v>
      </c>
      <c r="H4" s="29" t="s">
        <v>64</v>
      </c>
      <c r="I4" s="29" t="s">
        <v>50</v>
      </c>
      <c r="J4" s="29" t="s">
        <v>51</v>
      </c>
      <c r="K4" s="29" t="s">
        <v>76</v>
      </c>
      <c r="L4" s="42" t="s">
        <v>77</v>
      </c>
      <c r="M4" s="62" t="str">
        <f>IF(AND(N7="Aan",N8="Aan"),"De wind draait elke ronde door (ook bij winst door Oost of remise). De calculator verdubbelt de punten voor Oost.",IF(AND(N7="Aan",N8="Uit"),"De wind draait elke ronde door (ook bij winst door Oost of remise). Voor Oost zélf de punten verdubbelen!",IF(AND(N7="Uit",N8="Aan"),"De wind draait bij winst door Oost of bij remise niet door. De calculator verdubbelt de punten voor Oost.","De wind draait bij winst door Oost of remise niet door. Voor Oost zélf de punten verdubbelen.")))</f>
        <v>De wind draait elke ronde door (ook bij winst door Oost of remise). De calculator verdubbelt de punten voor Oost.</v>
      </c>
      <c r="N4" s="63"/>
      <c r="Q4" s="12" t="s">
        <v>65</v>
      </c>
      <c r="T4" s="12" t="s">
        <v>54</v>
      </c>
      <c r="V4" s="12" t="s">
        <v>45</v>
      </c>
      <c r="W4" s="12" t="str">
        <f>+D5</f>
        <v>speler 1</v>
      </c>
      <c r="X4" s="12" t="str">
        <f>+D6</f>
        <v>speler 2</v>
      </c>
      <c r="Y4" s="12" t="str">
        <f>+D7</f>
        <v>speler 3</v>
      </c>
      <c r="Z4" s="12" t="str">
        <f>+D8</f>
        <v>speler 4</v>
      </c>
      <c r="AA4" s="12" t="s">
        <v>69</v>
      </c>
    </row>
    <row r="5" spans="2:36" ht="15" customHeight="1" x14ac:dyDescent="0.3">
      <c r="B5" s="35" t="s">
        <v>0</v>
      </c>
      <c r="C5" s="38"/>
      <c r="D5" s="74" t="s">
        <v>79</v>
      </c>
      <c r="E5" s="75"/>
      <c r="F5" s="19">
        <f>SUM(D13:D42)</f>
        <v>0</v>
      </c>
      <c r="G5" s="15">
        <f>COUNTIF($K$13:$K$42,D5)</f>
        <v>0</v>
      </c>
      <c r="H5" s="15">
        <f>COUNTIF($L$13:$L$42,D5)</f>
        <v>0</v>
      </c>
      <c r="I5" s="13">
        <f>MAX($C$13:$C$42)</f>
        <v>0</v>
      </c>
      <c r="J5" s="13">
        <f>IF(F5=0,0,AVERAGE($C$13:$C$42))</f>
        <v>0</v>
      </c>
      <c r="K5" s="15">
        <f>IF(AJ5=4,4,IF(AJ5=3,2,IF(AJ5=2,1,0.5)))</f>
        <v>0.5</v>
      </c>
      <c r="L5" s="43">
        <f>COUNT(I13:I42)</f>
        <v>0</v>
      </c>
      <c r="M5" s="64"/>
      <c r="N5" s="65"/>
      <c r="S5" s="3"/>
      <c r="T5" t="s">
        <v>55</v>
      </c>
      <c r="AJ5">
        <f>_xlfn.RANK.EQ(F5,$F$5:$F$8,1)</f>
        <v>1</v>
      </c>
    </row>
    <row r="6" spans="2:36" ht="15" customHeight="1" x14ac:dyDescent="0.3">
      <c r="B6" s="36" t="s">
        <v>1</v>
      </c>
      <c r="C6" s="39"/>
      <c r="D6" s="70" t="s">
        <v>80</v>
      </c>
      <c r="E6" s="71"/>
      <c r="F6" s="20">
        <f>SUM(F13:F42)</f>
        <v>0</v>
      </c>
      <c r="G6" s="18">
        <f>COUNTIF($K$13:$K$42,D6)</f>
        <v>0</v>
      </c>
      <c r="H6" s="18">
        <f>COUNTIF($L$13:$L$42,D6)</f>
        <v>0</v>
      </c>
      <c r="I6" s="16">
        <f>MAX($E$13:$E$42)</f>
        <v>0</v>
      </c>
      <c r="J6" s="16">
        <f>IFERROR(IF(F6=0,0,AVERAGE($E$13:$E$42)),0)</f>
        <v>0</v>
      </c>
      <c r="K6" s="18">
        <f t="shared" ref="K6:K8" si="0">IF(AJ6=4,4,IF(AJ6=3,2,IF(AJ6=2,1,0.5)))</f>
        <v>0.5</v>
      </c>
      <c r="L6" s="68" t="s">
        <v>78</v>
      </c>
      <c r="M6" s="66"/>
      <c r="N6" s="67"/>
      <c r="S6" s="3"/>
      <c r="T6">
        <f>IF(N8="Uit",1,2)</f>
        <v>2</v>
      </c>
      <c r="AJ6">
        <f>_xlfn.RANK.EQ(F6,$F$5:$F$8,1)</f>
        <v>1</v>
      </c>
    </row>
    <row r="7" spans="2:36" ht="15" customHeight="1" x14ac:dyDescent="0.3">
      <c r="B7" s="36" t="s">
        <v>2</v>
      </c>
      <c r="C7" s="39"/>
      <c r="D7" s="70" t="s">
        <v>81</v>
      </c>
      <c r="E7" s="71"/>
      <c r="F7" s="20">
        <f>SUM(H13:H42)</f>
        <v>0</v>
      </c>
      <c r="G7" s="18">
        <f>COUNTIF($K$13:$K$42,D7)</f>
        <v>0</v>
      </c>
      <c r="H7" s="18">
        <f>COUNTIF($L$13:$L$42,D7)</f>
        <v>0</v>
      </c>
      <c r="I7" s="16">
        <f>MAX($G$13:$G$42)</f>
        <v>0</v>
      </c>
      <c r="J7" s="16">
        <f>IFERROR(IF(F7=0,0,AVERAGE($G$13:$G$42)),0)</f>
        <v>0</v>
      </c>
      <c r="K7" s="18">
        <f t="shared" si="0"/>
        <v>0.5</v>
      </c>
      <c r="L7" s="69"/>
      <c r="M7" s="44" t="s">
        <v>72</v>
      </c>
      <c r="N7" s="45" t="s">
        <v>55</v>
      </c>
      <c r="S7" s="3"/>
      <c r="AJ7">
        <f>_xlfn.RANK.EQ(F7,$F$5:$F$8,1)</f>
        <v>1</v>
      </c>
    </row>
    <row r="8" spans="2:36" ht="15" customHeight="1" thickBot="1" x14ac:dyDescent="0.35">
      <c r="B8" s="37" t="s">
        <v>3</v>
      </c>
      <c r="C8" s="40"/>
      <c r="D8" s="72" t="s">
        <v>82</v>
      </c>
      <c r="E8" s="73"/>
      <c r="F8" s="21">
        <f>SUM(J13:J42)</f>
        <v>0</v>
      </c>
      <c r="G8" s="11">
        <f>COUNTIF($K$13:$K$42,D8)</f>
        <v>0</v>
      </c>
      <c r="H8" s="34">
        <f>COUNTIF($L$13:$L$42,D8)</f>
        <v>0</v>
      </c>
      <c r="I8" s="9">
        <f>MAX($I$13:$I$42)</f>
        <v>0</v>
      </c>
      <c r="J8" s="28">
        <f>IFERROR(IF(F8=0,0,AVERAGE($I$13:$I$42)),0)</f>
        <v>0</v>
      </c>
      <c r="K8" s="34">
        <f t="shared" si="0"/>
        <v>0.5</v>
      </c>
      <c r="L8" s="43">
        <f>COUNTIF(K13:K42,"Remise")</f>
        <v>0</v>
      </c>
      <c r="M8" s="46" t="s">
        <v>75</v>
      </c>
      <c r="N8" s="47" t="s">
        <v>55</v>
      </c>
      <c r="P8" s="6">
        <v>1</v>
      </c>
      <c r="Q8" s="6">
        <v>2</v>
      </c>
      <c r="R8" s="6">
        <v>3</v>
      </c>
      <c r="S8" s="32">
        <v>4</v>
      </c>
      <c r="T8" s="6">
        <v>5</v>
      </c>
      <c r="U8" s="6">
        <v>6</v>
      </c>
      <c r="V8" s="6">
        <v>7</v>
      </c>
      <c r="W8" s="6">
        <v>8</v>
      </c>
      <c r="X8" s="6">
        <v>9</v>
      </c>
      <c r="Y8" s="6">
        <v>10</v>
      </c>
      <c r="Z8" s="6">
        <v>11</v>
      </c>
      <c r="AJ8">
        <f>_xlfn.RANK.EQ(F8,$F$5:$F$8,1)</f>
        <v>1</v>
      </c>
    </row>
    <row r="9" spans="2:36" ht="15" customHeight="1" x14ac:dyDescent="0.3">
      <c r="C9" s="51">
        <f ca="1">TODAY()</f>
        <v>45233</v>
      </c>
      <c r="D9" s="51"/>
      <c r="E9" s="51"/>
      <c r="F9" s="48"/>
      <c r="G9" s="48"/>
      <c r="S9" s="3"/>
    </row>
    <row r="10" spans="2:36" ht="5.0999999999999996" customHeight="1" x14ac:dyDescent="0.3"/>
    <row r="11" spans="2:36" s="4" customFormat="1" ht="13.8" x14ac:dyDescent="0.3">
      <c r="B11" s="5"/>
      <c r="C11" s="49" t="str">
        <f>+D5</f>
        <v>speler 1</v>
      </c>
      <c r="D11" s="50"/>
      <c r="E11" s="49" t="str">
        <f>+D6</f>
        <v>speler 2</v>
      </c>
      <c r="F11" s="50"/>
      <c r="G11" s="49" t="str">
        <f>+D7</f>
        <v>speler 3</v>
      </c>
      <c r="H11" s="50"/>
      <c r="I11" s="49" t="str">
        <f>+D8</f>
        <v>speler 4</v>
      </c>
      <c r="J11" s="50"/>
      <c r="K11" s="5" t="s">
        <v>47</v>
      </c>
      <c r="L11" s="5" t="s">
        <v>63</v>
      </c>
      <c r="M11" s="5"/>
      <c r="N11" s="5" t="s">
        <v>48</v>
      </c>
      <c r="P11" s="4" t="s">
        <v>68</v>
      </c>
      <c r="Q11" s="22" t="s">
        <v>48</v>
      </c>
      <c r="U11" s="6"/>
      <c r="AC11" s="4" t="s">
        <v>74</v>
      </c>
    </row>
    <row r="12" spans="2:36" s="4" customFormat="1" ht="13.8" x14ac:dyDescent="0.3">
      <c r="B12" s="7" t="s">
        <v>7</v>
      </c>
      <c r="C12" s="8" t="s">
        <v>4</v>
      </c>
      <c r="D12" s="8" t="s">
        <v>5</v>
      </c>
      <c r="E12" s="8" t="s">
        <v>4</v>
      </c>
      <c r="F12" s="8" t="s">
        <v>5</v>
      </c>
      <c r="G12" s="8" t="s">
        <v>4</v>
      </c>
      <c r="H12" s="8" t="s">
        <v>5</v>
      </c>
      <c r="I12" s="8" t="s">
        <v>4</v>
      </c>
      <c r="J12" s="8" t="s">
        <v>5</v>
      </c>
      <c r="K12" s="7" t="s">
        <v>49</v>
      </c>
      <c r="L12" s="7" t="s">
        <v>49</v>
      </c>
      <c r="M12" s="7" t="s">
        <v>52</v>
      </c>
      <c r="N12" s="7" t="s">
        <v>10</v>
      </c>
      <c r="P12" s="4" t="s">
        <v>73</v>
      </c>
      <c r="Q12" s="22" t="s">
        <v>10</v>
      </c>
      <c r="U12" s="6"/>
      <c r="AC12" s="4" t="str">
        <f>+D5</f>
        <v>speler 1</v>
      </c>
      <c r="AD12" s="4" t="str">
        <f>+D6</f>
        <v>speler 2</v>
      </c>
      <c r="AE12" s="4" t="str">
        <f>+D7</f>
        <v>speler 3</v>
      </c>
      <c r="AF12" s="4" t="str">
        <f>+D8</f>
        <v>speler 4</v>
      </c>
    </row>
    <row r="13" spans="2:36" x14ac:dyDescent="0.3">
      <c r="B13" s="5">
        <v>1</v>
      </c>
      <c r="C13" s="23"/>
      <c r="D13" s="13">
        <f>+Calculator!B14</f>
        <v>0</v>
      </c>
      <c r="E13" s="23"/>
      <c r="F13" s="13">
        <f>+Calculator!C14</f>
        <v>0</v>
      </c>
      <c r="G13" s="23"/>
      <c r="H13" s="14">
        <f>+Calculator!D14</f>
        <v>0</v>
      </c>
      <c r="I13" s="23"/>
      <c r="J13" s="13">
        <f>+Calculator!E14</f>
        <v>0</v>
      </c>
      <c r="K13" s="33" t="s">
        <v>45</v>
      </c>
      <c r="L13" s="33" t="s">
        <v>45</v>
      </c>
      <c r="M13" s="15" t="str">
        <f>IF($N$7="Aan",P13,IF(Calculator!B5=2,Calculator!$B$3,IF(Calculator!C5=2,Calculator!$C$3,IF(Calculator!D5=2,Calculator!$D$3,IF(Calculator!E5=2,Calculator!$E$3)))))</f>
        <v>speler 1</v>
      </c>
      <c r="N13" s="15" t="str">
        <f>+B5</f>
        <v>Oost</v>
      </c>
      <c r="P13" s="6" t="str">
        <f>+D5</f>
        <v>speler 1</v>
      </c>
      <c r="Q13" s="2">
        <v>1</v>
      </c>
      <c r="R13" t="s">
        <v>45</v>
      </c>
      <c r="S13" t="str">
        <f>IF($K13=$D$5,$Q$4,$D$5)</f>
        <v>speler 1</v>
      </c>
      <c r="T13" t="str">
        <f>IF($K13=$D$6,$Q$4,$D$6)</f>
        <v>speler 2</v>
      </c>
      <c r="U13" t="str">
        <f>IF($K13=$D$7,$Q$4,$D$7)</f>
        <v>speler 3</v>
      </c>
      <c r="V13" t="str">
        <f>IF($K13=$D$8,$Q$4,$D$8)</f>
        <v>speler 4</v>
      </c>
      <c r="AC13" s="1">
        <f>+D13</f>
        <v>0</v>
      </c>
      <c r="AD13" s="1">
        <f>+F13</f>
        <v>0</v>
      </c>
      <c r="AE13" s="1">
        <f>+H13</f>
        <v>0</v>
      </c>
      <c r="AF13" s="1">
        <f>+J13</f>
        <v>0</v>
      </c>
    </row>
    <row r="14" spans="2:36" x14ac:dyDescent="0.3">
      <c r="B14" s="31">
        <v>2</v>
      </c>
      <c r="C14" s="24"/>
      <c r="D14" s="16">
        <f>+Calculator!B29</f>
        <v>0</v>
      </c>
      <c r="E14" s="24"/>
      <c r="F14" s="16">
        <f>+Calculator!C29</f>
        <v>0</v>
      </c>
      <c r="G14" s="24"/>
      <c r="H14" s="17">
        <f>+Calculator!D29</f>
        <v>0</v>
      </c>
      <c r="I14" s="24"/>
      <c r="J14" s="16">
        <f>+Calculator!E29</f>
        <v>0</v>
      </c>
      <c r="K14" s="41" t="s">
        <v>45</v>
      </c>
      <c r="L14" s="41" t="s">
        <v>45</v>
      </c>
      <c r="M14" s="18" t="str">
        <f>IF($N$7="Aan",P14,IF(Calculator!B20=2,Calculator!$B$3,IF(Calculator!C20=2,Calculator!$C$3,IF(Calculator!D20=2,Calculator!$D$3,IF(Calculator!E20=2,Calculator!$E$3)))))</f>
        <v>speler 2</v>
      </c>
      <c r="N14" s="18" t="str">
        <f t="shared" ref="N14:N42" si="1">IF(Q14&gt;=5,"Einde spel",IF(Q14=1,$B$5,IF(Q14=2,$B$6,IF(Q14=3,$B$7,$B$8))))</f>
        <v>Oost</v>
      </c>
      <c r="P14" s="6" t="str">
        <f>+D6</f>
        <v>speler 2</v>
      </c>
      <c r="Q14" s="2">
        <f t="shared" ref="Q14:Q42" si="2">IF(AND(AND(M14=$D$5),M13=$D$8),Q13+1,Q13)</f>
        <v>1</v>
      </c>
      <c r="R14" t="s">
        <v>45</v>
      </c>
      <c r="S14" t="str">
        <f t="shared" ref="S14:S42" si="3">IF($K14=$D$5,$Q$4,$D$5)</f>
        <v>speler 1</v>
      </c>
      <c r="T14" t="str">
        <f t="shared" ref="T14:T42" si="4">IF($K14=$D$6,$Q$4,$D$6)</f>
        <v>speler 2</v>
      </c>
      <c r="U14" t="str">
        <f t="shared" ref="U14:U42" si="5">IF($K14=$D$7,$Q$4,$D$7)</f>
        <v>speler 3</v>
      </c>
      <c r="V14" t="str">
        <f t="shared" ref="V14:V42" si="6">IF($K14=$D$8,$Q$4,$D$8)</f>
        <v>speler 4</v>
      </c>
      <c r="AC14" s="1">
        <f>+D14+AC13</f>
        <v>0</v>
      </c>
      <c r="AD14" s="1">
        <f>+F14+AD13</f>
        <v>0</v>
      </c>
      <c r="AE14" s="1">
        <f>+H14+AE13</f>
        <v>0</v>
      </c>
      <c r="AF14" s="1">
        <f>+J14+AF13</f>
        <v>0</v>
      </c>
    </row>
    <row r="15" spans="2:36" x14ac:dyDescent="0.3">
      <c r="B15" s="31">
        <v>3</v>
      </c>
      <c r="C15" s="24"/>
      <c r="D15" s="16">
        <f>+Calculator!B44</f>
        <v>0</v>
      </c>
      <c r="E15" s="24"/>
      <c r="F15" s="16">
        <f>+Calculator!C44</f>
        <v>0</v>
      </c>
      <c r="G15" s="24"/>
      <c r="H15" s="17">
        <f>+Calculator!D44</f>
        <v>0</v>
      </c>
      <c r="I15" s="24"/>
      <c r="J15" s="16">
        <f>+Calculator!E44</f>
        <v>0</v>
      </c>
      <c r="K15" s="27" t="s">
        <v>45</v>
      </c>
      <c r="L15" s="27" t="s">
        <v>45</v>
      </c>
      <c r="M15" s="18" t="str">
        <f>IF($N$7="Aan",P15,IF(Calculator!B35=2,Calculator!$B$3,IF(Calculator!C35=2,Calculator!$C$3,IF(Calculator!D35=2,Calculator!$D$3,IF(Calculator!E35=2,Calculator!$E$3)))))</f>
        <v>speler 3</v>
      </c>
      <c r="N15" s="18" t="str">
        <f t="shared" si="1"/>
        <v>Oost</v>
      </c>
      <c r="P15" s="6" t="str">
        <f>+D7</f>
        <v>speler 3</v>
      </c>
      <c r="Q15" s="2">
        <f t="shared" si="2"/>
        <v>1</v>
      </c>
      <c r="R15" t="s">
        <v>45</v>
      </c>
      <c r="S15" t="str">
        <f t="shared" si="3"/>
        <v>speler 1</v>
      </c>
      <c r="T15" t="str">
        <f t="shared" si="4"/>
        <v>speler 2</v>
      </c>
      <c r="U15" t="str">
        <f t="shared" si="5"/>
        <v>speler 3</v>
      </c>
      <c r="V15" t="str">
        <f t="shared" si="6"/>
        <v>speler 4</v>
      </c>
      <c r="AC15" s="1">
        <f t="shared" ref="AC15:AC42" si="7">+D15+AC14</f>
        <v>0</v>
      </c>
      <c r="AD15" s="1">
        <f t="shared" ref="AD15:AD42" si="8">+F15+AD14</f>
        <v>0</v>
      </c>
      <c r="AE15" s="1">
        <f t="shared" ref="AE15:AE42" si="9">+H15+AE14</f>
        <v>0</v>
      </c>
      <c r="AF15" s="1">
        <f t="shared" ref="AF15:AF42" si="10">+J15+AF14</f>
        <v>0</v>
      </c>
    </row>
    <row r="16" spans="2:36" x14ac:dyDescent="0.3">
      <c r="B16" s="31">
        <v>4</v>
      </c>
      <c r="C16" s="24"/>
      <c r="D16" s="16">
        <f>+Calculator!B59</f>
        <v>0</v>
      </c>
      <c r="E16" s="24"/>
      <c r="F16" s="16">
        <f>+Calculator!C59</f>
        <v>0</v>
      </c>
      <c r="G16" s="24"/>
      <c r="H16" s="17">
        <f>+Calculator!D59</f>
        <v>0</v>
      </c>
      <c r="I16" s="24"/>
      <c r="J16" s="16">
        <f>+Calculator!E59</f>
        <v>0</v>
      </c>
      <c r="K16" s="27" t="s">
        <v>45</v>
      </c>
      <c r="L16" s="27" t="s">
        <v>45</v>
      </c>
      <c r="M16" s="18" t="str">
        <f>IF($N$7="Aan",P16,IF(Calculator!B50=2,Calculator!$B$3,IF(Calculator!C50=2,Calculator!$C$3,IF(Calculator!D50=2,Calculator!$D$3,IF(Calculator!E50=2,Calculator!$E$3)))))</f>
        <v>speler 4</v>
      </c>
      <c r="N16" s="18" t="str">
        <f t="shared" si="1"/>
        <v>Oost</v>
      </c>
      <c r="P16" s="6" t="str">
        <f>+D8</f>
        <v>speler 4</v>
      </c>
      <c r="Q16" s="2">
        <f t="shared" si="2"/>
        <v>1</v>
      </c>
      <c r="R16" t="s">
        <v>45</v>
      </c>
      <c r="S16" t="str">
        <f t="shared" si="3"/>
        <v>speler 1</v>
      </c>
      <c r="T16" t="str">
        <f t="shared" si="4"/>
        <v>speler 2</v>
      </c>
      <c r="U16" t="str">
        <f t="shared" si="5"/>
        <v>speler 3</v>
      </c>
      <c r="V16" t="str">
        <f t="shared" si="6"/>
        <v>speler 4</v>
      </c>
      <c r="AC16" s="1">
        <f t="shared" si="7"/>
        <v>0</v>
      </c>
      <c r="AD16" s="1">
        <f t="shared" si="8"/>
        <v>0</v>
      </c>
      <c r="AE16" s="1">
        <f t="shared" si="9"/>
        <v>0</v>
      </c>
      <c r="AF16" s="1">
        <f t="shared" si="10"/>
        <v>0</v>
      </c>
    </row>
    <row r="17" spans="2:32" x14ac:dyDescent="0.3">
      <c r="B17" s="31">
        <v>5</v>
      </c>
      <c r="C17" s="24"/>
      <c r="D17" s="16">
        <f>+Calculator!B74</f>
        <v>0</v>
      </c>
      <c r="E17" s="24"/>
      <c r="F17" s="16">
        <f>+Calculator!C74</f>
        <v>0</v>
      </c>
      <c r="G17" s="24"/>
      <c r="H17" s="17">
        <f>+Calculator!D74</f>
        <v>0</v>
      </c>
      <c r="I17" s="24"/>
      <c r="J17" s="16">
        <f>+Calculator!E74</f>
        <v>0</v>
      </c>
      <c r="K17" s="27" t="s">
        <v>45</v>
      </c>
      <c r="L17" s="27" t="s">
        <v>45</v>
      </c>
      <c r="M17" s="18" t="str">
        <f>IF($N$7="Aan",P17,IF(Calculator!B65=2,Calculator!$B$3,IF(Calculator!C65=2,Calculator!$C$3,IF(Calculator!D65=2,Calculator!$D$3,IF(Calculator!E65=2,Calculator!$E$3)))))</f>
        <v>speler 1</v>
      </c>
      <c r="N17" s="18" t="str">
        <f t="shared" si="1"/>
        <v>Zuid</v>
      </c>
      <c r="P17" s="6" t="str">
        <f t="shared" ref="P17:P42" si="11">+P13</f>
        <v>speler 1</v>
      </c>
      <c r="Q17" s="2">
        <f t="shared" si="2"/>
        <v>2</v>
      </c>
      <c r="R17" t="s">
        <v>45</v>
      </c>
      <c r="S17" t="str">
        <f t="shared" si="3"/>
        <v>speler 1</v>
      </c>
      <c r="T17" t="str">
        <f t="shared" si="4"/>
        <v>speler 2</v>
      </c>
      <c r="U17" t="str">
        <f t="shared" si="5"/>
        <v>speler 3</v>
      </c>
      <c r="V17" t="str">
        <f t="shared" si="6"/>
        <v>speler 4</v>
      </c>
      <c r="AC17" s="1">
        <f t="shared" si="7"/>
        <v>0</v>
      </c>
      <c r="AD17" s="1">
        <f t="shared" si="8"/>
        <v>0</v>
      </c>
      <c r="AE17" s="1">
        <f t="shared" si="9"/>
        <v>0</v>
      </c>
      <c r="AF17" s="1">
        <f t="shared" si="10"/>
        <v>0</v>
      </c>
    </row>
    <row r="18" spans="2:32" x14ac:dyDescent="0.3">
      <c r="B18" s="31">
        <v>6</v>
      </c>
      <c r="C18" s="24"/>
      <c r="D18" s="16">
        <f>+Calculator!B89</f>
        <v>0</v>
      </c>
      <c r="E18" s="24"/>
      <c r="F18" s="16">
        <f>+Calculator!C89</f>
        <v>0</v>
      </c>
      <c r="G18" s="24"/>
      <c r="H18" s="17">
        <f>+Calculator!D89</f>
        <v>0</v>
      </c>
      <c r="I18" s="24"/>
      <c r="J18" s="16">
        <f>+Calculator!E89</f>
        <v>0</v>
      </c>
      <c r="K18" s="27" t="s">
        <v>45</v>
      </c>
      <c r="L18" s="27" t="s">
        <v>45</v>
      </c>
      <c r="M18" s="18" t="str">
        <f>IF($N$7="Aan",P18,IF(Calculator!B80=2,Calculator!$B$3,IF(Calculator!C80=2,Calculator!$C$3,IF(Calculator!D80=2,Calculator!$D$3,IF(Calculator!E80=2,Calculator!$E$3)))))</f>
        <v>speler 2</v>
      </c>
      <c r="N18" s="18" t="str">
        <f t="shared" si="1"/>
        <v>Zuid</v>
      </c>
      <c r="P18" s="6" t="str">
        <f t="shared" si="11"/>
        <v>speler 2</v>
      </c>
      <c r="Q18" s="2">
        <f t="shared" si="2"/>
        <v>2</v>
      </c>
      <c r="R18" t="s">
        <v>45</v>
      </c>
      <c r="S18" t="str">
        <f t="shared" si="3"/>
        <v>speler 1</v>
      </c>
      <c r="T18" t="str">
        <f t="shared" si="4"/>
        <v>speler 2</v>
      </c>
      <c r="U18" t="str">
        <f t="shared" si="5"/>
        <v>speler 3</v>
      </c>
      <c r="V18" t="str">
        <f t="shared" si="6"/>
        <v>speler 4</v>
      </c>
      <c r="AC18" s="1">
        <f t="shared" si="7"/>
        <v>0</v>
      </c>
      <c r="AD18" s="1">
        <f t="shared" si="8"/>
        <v>0</v>
      </c>
      <c r="AE18" s="1">
        <f t="shared" si="9"/>
        <v>0</v>
      </c>
      <c r="AF18" s="1">
        <f t="shared" si="10"/>
        <v>0</v>
      </c>
    </row>
    <row r="19" spans="2:32" x14ac:dyDescent="0.3">
      <c r="B19" s="31">
        <v>7</v>
      </c>
      <c r="C19" s="24"/>
      <c r="D19" s="16">
        <f>+Calculator!B104</f>
        <v>0</v>
      </c>
      <c r="E19" s="24"/>
      <c r="F19" s="16">
        <f>+Calculator!C104</f>
        <v>0</v>
      </c>
      <c r="G19" s="24"/>
      <c r="H19" s="17">
        <f>+Calculator!D104</f>
        <v>0</v>
      </c>
      <c r="I19" s="24"/>
      <c r="J19" s="16">
        <f>+Calculator!E104</f>
        <v>0</v>
      </c>
      <c r="K19" s="27" t="s">
        <v>45</v>
      </c>
      <c r="L19" s="27" t="s">
        <v>45</v>
      </c>
      <c r="M19" s="18" t="str">
        <f>IF($N$7="Aan",P19,IF(Calculator!B95=2,Calculator!$B$3,IF(Calculator!C95=2,Calculator!$C$3,IF(Calculator!D95=2,Calculator!$D$3,IF(Calculator!E95=2,Calculator!$E$3)))))</f>
        <v>speler 3</v>
      </c>
      <c r="N19" s="18" t="str">
        <f t="shared" si="1"/>
        <v>Zuid</v>
      </c>
      <c r="P19" s="6" t="str">
        <f t="shared" si="11"/>
        <v>speler 3</v>
      </c>
      <c r="Q19" s="2">
        <f t="shared" si="2"/>
        <v>2</v>
      </c>
      <c r="R19" t="s">
        <v>45</v>
      </c>
      <c r="S19" t="str">
        <f t="shared" si="3"/>
        <v>speler 1</v>
      </c>
      <c r="T19" t="str">
        <f t="shared" si="4"/>
        <v>speler 2</v>
      </c>
      <c r="U19" t="str">
        <f t="shared" si="5"/>
        <v>speler 3</v>
      </c>
      <c r="V19" t="str">
        <f t="shared" si="6"/>
        <v>speler 4</v>
      </c>
      <c r="AC19" s="1">
        <f t="shared" si="7"/>
        <v>0</v>
      </c>
      <c r="AD19" s="1">
        <f t="shared" si="8"/>
        <v>0</v>
      </c>
      <c r="AE19" s="1">
        <f t="shared" si="9"/>
        <v>0</v>
      </c>
      <c r="AF19" s="1">
        <f t="shared" si="10"/>
        <v>0</v>
      </c>
    </row>
    <row r="20" spans="2:32" x14ac:dyDescent="0.3">
      <c r="B20" s="31">
        <v>8</v>
      </c>
      <c r="C20" s="24"/>
      <c r="D20" s="16">
        <f>+Calculator!B119</f>
        <v>0</v>
      </c>
      <c r="E20" s="24"/>
      <c r="F20" s="16">
        <f>+Calculator!C119</f>
        <v>0</v>
      </c>
      <c r="G20" s="24"/>
      <c r="H20" s="17">
        <f>+Calculator!D119</f>
        <v>0</v>
      </c>
      <c r="I20" s="24"/>
      <c r="J20" s="16">
        <f>+Calculator!E119</f>
        <v>0</v>
      </c>
      <c r="K20" s="27" t="s">
        <v>45</v>
      </c>
      <c r="L20" s="27" t="s">
        <v>45</v>
      </c>
      <c r="M20" s="18" t="str">
        <f>IF($N$7="Aan",P20,IF(Calculator!B110=2,Calculator!$B$3,IF(Calculator!C110=2,Calculator!$C$3,IF(Calculator!D110=2,Calculator!$D$3,IF(Calculator!E110=2,Calculator!$E$3)))))</f>
        <v>speler 4</v>
      </c>
      <c r="N20" s="18" t="str">
        <f t="shared" si="1"/>
        <v>Zuid</v>
      </c>
      <c r="P20" s="6" t="str">
        <f t="shared" si="11"/>
        <v>speler 4</v>
      </c>
      <c r="Q20" s="2">
        <f t="shared" si="2"/>
        <v>2</v>
      </c>
      <c r="R20" t="s">
        <v>45</v>
      </c>
      <c r="S20" t="str">
        <f t="shared" si="3"/>
        <v>speler 1</v>
      </c>
      <c r="T20" t="str">
        <f t="shared" si="4"/>
        <v>speler 2</v>
      </c>
      <c r="U20" t="str">
        <f t="shared" si="5"/>
        <v>speler 3</v>
      </c>
      <c r="V20" t="str">
        <f t="shared" si="6"/>
        <v>speler 4</v>
      </c>
      <c r="AC20" s="1">
        <f t="shared" si="7"/>
        <v>0</v>
      </c>
      <c r="AD20" s="1">
        <f t="shared" si="8"/>
        <v>0</v>
      </c>
      <c r="AE20" s="1">
        <f t="shared" si="9"/>
        <v>0</v>
      </c>
      <c r="AF20" s="1">
        <f t="shared" si="10"/>
        <v>0</v>
      </c>
    </row>
    <row r="21" spans="2:32" x14ac:dyDescent="0.3">
      <c r="B21" s="31">
        <v>9</v>
      </c>
      <c r="C21" s="24"/>
      <c r="D21" s="16">
        <f>+Calculator!B134</f>
        <v>0</v>
      </c>
      <c r="E21" s="24"/>
      <c r="F21" s="16">
        <f>+Calculator!C134</f>
        <v>0</v>
      </c>
      <c r="G21" s="24"/>
      <c r="H21" s="17">
        <f>+Calculator!D134</f>
        <v>0</v>
      </c>
      <c r="I21" s="24"/>
      <c r="J21" s="16">
        <f>+Calculator!E134</f>
        <v>0</v>
      </c>
      <c r="K21" s="27" t="s">
        <v>45</v>
      </c>
      <c r="L21" s="27" t="s">
        <v>45</v>
      </c>
      <c r="M21" s="18" t="str">
        <f>IF($N$7="Aan",P21,IF(Calculator!B125=2,Calculator!$B$3,IF(Calculator!C125=2,Calculator!$C$3,IF(Calculator!D125=2,Calculator!$D$3,IF(Calculator!E125=2,Calculator!$E$3)))))</f>
        <v>speler 1</v>
      </c>
      <c r="N21" s="18" t="str">
        <f t="shared" si="1"/>
        <v>West</v>
      </c>
      <c r="P21" s="6" t="str">
        <f t="shared" si="11"/>
        <v>speler 1</v>
      </c>
      <c r="Q21" s="2">
        <f t="shared" si="2"/>
        <v>3</v>
      </c>
      <c r="R21" t="s">
        <v>45</v>
      </c>
      <c r="S21" t="str">
        <f t="shared" si="3"/>
        <v>speler 1</v>
      </c>
      <c r="T21" t="str">
        <f t="shared" si="4"/>
        <v>speler 2</v>
      </c>
      <c r="U21" t="str">
        <f t="shared" si="5"/>
        <v>speler 3</v>
      </c>
      <c r="V21" t="str">
        <f t="shared" si="6"/>
        <v>speler 4</v>
      </c>
      <c r="AC21" s="1">
        <f t="shared" si="7"/>
        <v>0</v>
      </c>
      <c r="AD21" s="1">
        <f t="shared" si="8"/>
        <v>0</v>
      </c>
      <c r="AE21" s="1">
        <f t="shared" si="9"/>
        <v>0</v>
      </c>
      <c r="AF21" s="1">
        <f t="shared" si="10"/>
        <v>0</v>
      </c>
    </row>
    <row r="22" spans="2:32" x14ac:dyDescent="0.3">
      <c r="B22" s="31">
        <v>10</v>
      </c>
      <c r="C22" s="24"/>
      <c r="D22" s="16">
        <f>+Calculator!B149</f>
        <v>0</v>
      </c>
      <c r="E22" s="24"/>
      <c r="F22" s="16">
        <f>+Calculator!C149</f>
        <v>0</v>
      </c>
      <c r="G22" s="24"/>
      <c r="H22" s="17">
        <f>+Calculator!D149</f>
        <v>0</v>
      </c>
      <c r="I22" s="24"/>
      <c r="J22" s="16">
        <f>+Calculator!E149</f>
        <v>0</v>
      </c>
      <c r="K22" s="27" t="s">
        <v>45</v>
      </c>
      <c r="L22" s="27" t="s">
        <v>45</v>
      </c>
      <c r="M22" s="18" t="str">
        <f>IF($N$7="Aan",P22,IF(Calculator!B140=2,Calculator!$B$3,IF(Calculator!C140=2,Calculator!$C$3,IF(Calculator!D140=2,Calculator!$D$3,IF(Calculator!E140=2,Calculator!$E$3)))))</f>
        <v>speler 2</v>
      </c>
      <c r="N22" s="18" t="str">
        <f t="shared" si="1"/>
        <v>West</v>
      </c>
      <c r="P22" s="6" t="str">
        <f t="shared" si="11"/>
        <v>speler 2</v>
      </c>
      <c r="Q22" s="2">
        <f t="shared" si="2"/>
        <v>3</v>
      </c>
      <c r="R22" t="s">
        <v>45</v>
      </c>
      <c r="S22" t="str">
        <f t="shared" si="3"/>
        <v>speler 1</v>
      </c>
      <c r="T22" t="str">
        <f t="shared" si="4"/>
        <v>speler 2</v>
      </c>
      <c r="U22" t="str">
        <f t="shared" si="5"/>
        <v>speler 3</v>
      </c>
      <c r="V22" t="str">
        <f t="shared" si="6"/>
        <v>speler 4</v>
      </c>
      <c r="AC22" s="1">
        <f t="shared" si="7"/>
        <v>0</v>
      </c>
      <c r="AD22" s="1">
        <f t="shared" si="8"/>
        <v>0</v>
      </c>
      <c r="AE22" s="1">
        <f t="shared" si="9"/>
        <v>0</v>
      </c>
      <c r="AF22" s="1">
        <f t="shared" si="10"/>
        <v>0</v>
      </c>
    </row>
    <row r="23" spans="2:32" x14ac:dyDescent="0.3">
      <c r="B23" s="31">
        <v>11</v>
      </c>
      <c r="C23" s="24"/>
      <c r="D23" s="16">
        <f>+Calculator!B164</f>
        <v>0</v>
      </c>
      <c r="E23" s="24"/>
      <c r="F23" s="16">
        <f>+Calculator!C164</f>
        <v>0</v>
      </c>
      <c r="G23" s="24"/>
      <c r="H23" s="17">
        <f>+Calculator!D164</f>
        <v>0</v>
      </c>
      <c r="I23" s="24"/>
      <c r="J23" s="16">
        <f>+Calculator!E164</f>
        <v>0</v>
      </c>
      <c r="K23" s="27" t="s">
        <v>45</v>
      </c>
      <c r="L23" s="27" t="s">
        <v>45</v>
      </c>
      <c r="M23" s="18" t="str">
        <f>IF($N$7="Aan",P23,IF(Calculator!B155=2,Calculator!$B$3,IF(Calculator!C155=2,Calculator!$C$3,IF(Calculator!D155=2,Calculator!$D$3,IF(Calculator!E155=2,Calculator!$E$3)))))</f>
        <v>speler 3</v>
      </c>
      <c r="N23" s="18" t="str">
        <f t="shared" si="1"/>
        <v>West</v>
      </c>
      <c r="P23" s="6" t="str">
        <f t="shared" si="11"/>
        <v>speler 3</v>
      </c>
      <c r="Q23" s="2">
        <f t="shared" si="2"/>
        <v>3</v>
      </c>
      <c r="R23" t="s">
        <v>45</v>
      </c>
      <c r="S23" t="str">
        <f t="shared" si="3"/>
        <v>speler 1</v>
      </c>
      <c r="T23" t="str">
        <f t="shared" si="4"/>
        <v>speler 2</v>
      </c>
      <c r="U23" t="str">
        <f t="shared" si="5"/>
        <v>speler 3</v>
      </c>
      <c r="V23" t="str">
        <f t="shared" si="6"/>
        <v>speler 4</v>
      </c>
      <c r="AC23" s="1">
        <f t="shared" si="7"/>
        <v>0</v>
      </c>
      <c r="AD23" s="1">
        <f t="shared" si="8"/>
        <v>0</v>
      </c>
      <c r="AE23" s="1">
        <f t="shared" si="9"/>
        <v>0</v>
      </c>
      <c r="AF23" s="1">
        <f t="shared" si="10"/>
        <v>0</v>
      </c>
    </row>
    <row r="24" spans="2:32" x14ac:dyDescent="0.3">
      <c r="B24" s="31">
        <v>12</v>
      </c>
      <c r="C24" s="24"/>
      <c r="D24" s="16">
        <f>+Calculator!B179</f>
        <v>0</v>
      </c>
      <c r="E24" s="24"/>
      <c r="F24" s="16">
        <f>+Calculator!C179</f>
        <v>0</v>
      </c>
      <c r="G24" s="24"/>
      <c r="H24" s="17">
        <f>+Calculator!D179</f>
        <v>0</v>
      </c>
      <c r="I24" s="24"/>
      <c r="J24" s="16">
        <f>+Calculator!E179</f>
        <v>0</v>
      </c>
      <c r="K24" s="27" t="s">
        <v>45</v>
      </c>
      <c r="L24" s="27" t="s">
        <v>45</v>
      </c>
      <c r="M24" s="18" t="str">
        <f>IF($N$7="Aan",P24,IF(Calculator!B170=2,Calculator!$B$3,IF(Calculator!C170=2,Calculator!$C$3,IF(Calculator!D170=2,Calculator!$D$3,IF(Calculator!E170=2,Calculator!$E$3)))))</f>
        <v>speler 4</v>
      </c>
      <c r="N24" s="18" t="str">
        <f t="shared" si="1"/>
        <v>West</v>
      </c>
      <c r="P24" s="6" t="str">
        <f t="shared" si="11"/>
        <v>speler 4</v>
      </c>
      <c r="Q24" s="2">
        <f t="shared" si="2"/>
        <v>3</v>
      </c>
      <c r="R24" t="s">
        <v>45</v>
      </c>
      <c r="S24" t="str">
        <f t="shared" si="3"/>
        <v>speler 1</v>
      </c>
      <c r="T24" t="str">
        <f t="shared" si="4"/>
        <v>speler 2</v>
      </c>
      <c r="U24" t="str">
        <f t="shared" si="5"/>
        <v>speler 3</v>
      </c>
      <c r="V24" t="str">
        <f t="shared" si="6"/>
        <v>speler 4</v>
      </c>
      <c r="AC24" s="1">
        <f t="shared" si="7"/>
        <v>0</v>
      </c>
      <c r="AD24" s="1">
        <f t="shared" si="8"/>
        <v>0</v>
      </c>
      <c r="AE24" s="1">
        <f t="shared" si="9"/>
        <v>0</v>
      </c>
      <c r="AF24" s="1">
        <f t="shared" si="10"/>
        <v>0</v>
      </c>
    </row>
    <row r="25" spans="2:32" x14ac:dyDescent="0.3">
      <c r="B25" s="31">
        <v>13</v>
      </c>
      <c r="C25" s="24"/>
      <c r="D25" s="16">
        <f>+Calculator!B194</f>
        <v>0</v>
      </c>
      <c r="E25" s="24"/>
      <c r="F25" s="16">
        <f>+Calculator!C194</f>
        <v>0</v>
      </c>
      <c r="G25" s="24"/>
      <c r="H25" s="17">
        <f>+Calculator!D194</f>
        <v>0</v>
      </c>
      <c r="I25" s="24"/>
      <c r="J25" s="16">
        <f>+Calculator!E194</f>
        <v>0</v>
      </c>
      <c r="K25" s="27" t="s">
        <v>45</v>
      </c>
      <c r="L25" s="27" t="s">
        <v>45</v>
      </c>
      <c r="M25" s="18" t="str">
        <f>IF($N$7="Aan",P25,IF(Calculator!B185=2,Calculator!$B$3,IF(Calculator!C185=2,Calculator!$C$3,IF(Calculator!D185=2,Calculator!$D$3,IF(Calculator!E185=2,Calculator!$E$3)))))</f>
        <v>speler 1</v>
      </c>
      <c r="N25" s="18" t="str">
        <f t="shared" si="1"/>
        <v>Noord</v>
      </c>
      <c r="P25" s="6" t="str">
        <f t="shared" si="11"/>
        <v>speler 1</v>
      </c>
      <c r="Q25" s="2">
        <f t="shared" si="2"/>
        <v>4</v>
      </c>
      <c r="R25" t="s">
        <v>45</v>
      </c>
      <c r="S25" t="str">
        <f t="shared" si="3"/>
        <v>speler 1</v>
      </c>
      <c r="T25" t="str">
        <f t="shared" si="4"/>
        <v>speler 2</v>
      </c>
      <c r="U25" t="str">
        <f t="shared" si="5"/>
        <v>speler 3</v>
      </c>
      <c r="V25" t="str">
        <f t="shared" si="6"/>
        <v>speler 4</v>
      </c>
      <c r="AC25" s="1">
        <f t="shared" si="7"/>
        <v>0</v>
      </c>
      <c r="AD25" s="1">
        <f t="shared" si="8"/>
        <v>0</v>
      </c>
      <c r="AE25" s="1">
        <f t="shared" si="9"/>
        <v>0</v>
      </c>
      <c r="AF25" s="1">
        <f t="shared" si="10"/>
        <v>0</v>
      </c>
    </row>
    <row r="26" spans="2:32" x14ac:dyDescent="0.3">
      <c r="B26" s="31">
        <v>14</v>
      </c>
      <c r="C26" s="24"/>
      <c r="D26" s="16">
        <f>+Calculator!B209</f>
        <v>0</v>
      </c>
      <c r="E26" s="24"/>
      <c r="F26" s="16">
        <f>+Calculator!C209</f>
        <v>0</v>
      </c>
      <c r="G26" s="24"/>
      <c r="H26" s="17">
        <f>+Calculator!D209</f>
        <v>0</v>
      </c>
      <c r="I26" s="24"/>
      <c r="J26" s="16">
        <f>+Calculator!E209</f>
        <v>0</v>
      </c>
      <c r="K26" s="27" t="s">
        <v>45</v>
      </c>
      <c r="L26" s="27" t="s">
        <v>45</v>
      </c>
      <c r="M26" s="18" t="str">
        <f>IF($N$7="Aan",P26,IF(Calculator!B200=2,Calculator!$B$3,IF(Calculator!C200=2,Calculator!$C$3,IF(Calculator!D200=2,Calculator!$D$3,IF(Calculator!E200=2,Calculator!$E$3)))))</f>
        <v>speler 2</v>
      </c>
      <c r="N26" s="18" t="str">
        <f t="shared" si="1"/>
        <v>Noord</v>
      </c>
      <c r="P26" s="6" t="str">
        <f t="shared" si="11"/>
        <v>speler 2</v>
      </c>
      <c r="Q26" s="2">
        <f t="shared" si="2"/>
        <v>4</v>
      </c>
      <c r="R26" t="s">
        <v>45</v>
      </c>
      <c r="S26" t="str">
        <f t="shared" si="3"/>
        <v>speler 1</v>
      </c>
      <c r="T26" t="str">
        <f t="shared" si="4"/>
        <v>speler 2</v>
      </c>
      <c r="U26" t="str">
        <f t="shared" si="5"/>
        <v>speler 3</v>
      </c>
      <c r="V26" t="str">
        <f t="shared" si="6"/>
        <v>speler 4</v>
      </c>
      <c r="AC26" s="1">
        <f t="shared" si="7"/>
        <v>0</v>
      </c>
      <c r="AD26" s="1">
        <f t="shared" si="8"/>
        <v>0</v>
      </c>
      <c r="AE26" s="1">
        <f t="shared" si="9"/>
        <v>0</v>
      </c>
      <c r="AF26" s="1">
        <f t="shared" si="10"/>
        <v>0</v>
      </c>
    </row>
    <row r="27" spans="2:32" x14ac:dyDescent="0.3">
      <c r="B27" s="31">
        <v>15</v>
      </c>
      <c r="C27" s="24"/>
      <c r="D27" s="16">
        <f>+Calculator!B224</f>
        <v>0</v>
      </c>
      <c r="E27" s="24"/>
      <c r="F27" s="16">
        <f>+Calculator!C224</f>
        <v>0</v>
      </c>
      <c r="G27" s="24"/>
      <c r="H27" s="17">
        <f>+Calculator!D224</f>
        <v>0</v>
      </c>
      <c r="I27" s="24"/>
      <c r="J27" s="16">
        <f>+Calculator!E224</f>
        <v>0</v>
      </c>
      <c r="K27" s="27" t="s">
        <v>45</v>
      </c>
      <c r="L27" s="27" t="s">
        <v>45</v>
      </c>
      <c r="M27" s="18" t="str">
        <f>IF($N$7="Aan",P27,IF(Calculator!B215=2,Calculator!$B$3,IF(Calculator!C215=2,Calculator!$C$3,IF(Calculator!D215=2,Calculator!$D$3,IF(Calculator!E215=2,Calculator!$E$3)))))</f>
        <v>speler 3</v>
      </c>
      <c r="N27" s="18" t="str">
        <f t="shared" si="1"/>
        <v>Noord</v>
      </c>
      <c r="P27" s="6" t="str">
        <f t="shared" si="11"/>
        <v>speler 3</v>
      </c>
      <c r="Q27" s="2">
        <f t="shared" si="2"/>
        <v>4</v>
      </c>
      <c r="R27" t="s">
        <v>45</v>
      </c>
      <c r="S27" t="str">
        <f t="shared" si="3"/>
        <v>speler 1</v>
      </c>
      <c r="T27" t="str">
        <f t="shared" si="4"/>
        <v>speler 2</v>
      </c>
      <c r="U27" t="str">
        <f t="shared" si="5"/>
        <v>speler 3</v>
      </c>
      <c r="V27" t="str">
        <f t="shared" si="6"/>
        <v>speler 4</v>
      </c>
      <c r="AC27" s="1">
        <f t="shared" si="7"/>
        <v>0</v>
      </c>
      <c r="AD27" s="1">
        <f t="shared" si="8"/>
        <v>0</v>
      </c>
      <c r="AE27" s="1">
        <f t="shared" si="9"/>
        <v>0</v>
      </c>
      <c r="AF27" s="1">
        <f t="shared" si="10"/>
        <v>0</v>
      </c>
    </row>
    <row r="28" spans="2:32" x14ac:dyDescent="0.3">
      <c r="B28" s="31">
        <v>16</v>
      </c>
      <c r="C28" s="24"/>
      <c r="D28" s="16">
        <f>+Calculator!B239</f>
        <v>0</v>
      </c>
      <c r="E28" s="24"/>
      <c r="F28" s="16">
        <f>+Calculator!C239</f>
        <v>0</v>
      </c>
      <c r="G28" s="24"/>
      <c r="H28" s="17">
        <f>+Calculator!D239</f>
        <v>0</v>
      </c>
      <c r="I28" s="24"/>
      <c r="J28" s="16">
        <f>+Calculator!E239</f>
        <v>0</v>
      </c>
      <c r="K28" s="27" t="s">
        <v>45</v>
      </c>
      <c r="L28" s="27" t="s">
        <v>45</v>
      </c>
      <c r="M28" s="18" t="str">
        <f>IF($N$7="Aan",P28,IF(Calculator!B230=2,Calculator!$B$3,IF(Calculator!C230=2,Calculator!$C$3,IF(Calculator!D230=2,Calculator!$D$3,IF(Calculator!E230=2,Calculator!$E$3)))))</f>
        <v>speler 4</v>
      </c>
      <c r="N28" s="18" t="str">
        <f t="shared" si="1"/>
        <v>Noord</v>
      </c>
      <c r="P28" s="6" t="str">
        <f t="shared" si="11"/>
        <v>speler 4</v>
      </c>
      <c r="Q28" s="2">
        <f t="shared" si="2"/>
        <v>4</v>
      </c>
      <c r="R28" t="s">
        <v>45</v>
      </c>
      <c r="S28" t="str">
        <f t="shared" si="3"/>
        <v>speler 1</v>
      </c>
      <c r="T28" t="str">
        <f t="shared" si="4"/>
        <v>speler 2</v>
      </c>
      <c r="U28" t="str">
        <f t="shared" si="5"/>
        <v>speler 3</v>
      </c>
      <c r="V28" t="str">
        <f t="shared" si="6"/>
        <v>speler 4</v>
      </c>
      <c r="AC28" s="1">
        <f t="shared" si="7"/>
        <v>0</v>
      </c>
      <c r="AD28" s="1">
        <f t="shared" si="8"/>
        <v>0</v>
      </c>
      <c r="AE28" s="1">
        <f t="shared" si="9"/>
        <v>0</v>
      </c>
      <c r="AF28" s="1">
        <f t="shared" si="10"/>
        <v>0</v>
      </c>
    </row>
    <row r="29" spans="2:32" x14ac:dyDescent="0.3">
      <c r="B29" s="31">
        <v>17</v>
      </c>
      <c r="C29" s="24"/>
      <c r="D29" s="16">
        <f>+Calculator!B254</f>
        <v>0</v>
      </c>
      <c r="E29" s="24"/>
      <c r="F29" s="16">
        <f>+Calculator!C254</f>
        <v>0</v>
      </c>
      <c r="G29" s="24"/>
      <c r="H29" s="17">
        <f>+Calculator!D254</f>
        <v>0</v>
      </c>
      <c r="I29" s="24"/>
      <c r="J29" s="16">
        <f>+Calculator!E254</f>
        <v>0</v>
      </c>
      <c r="K29" s="27" t="s">
        <v>45</v>
      </c>
      <c r="L29" s="27" t="s">
        <v>45</v>
      </c>
      <c r="M29" s="18" t="str">
        <f>IF($N$7="Aan",P29,IF(Calculator!B245=2,Calculator!$B$3,IF(Calculator!C245=2,Calculator!$C$3,IF(Calculator!D245=2,Calculator!$D$3,IF(Calculator!E245=2,Calculator!$E$3)))))</f>
        <v>speler 1</v>
      </c>
      <c r="N29" s="18" t="str">
        <f t="shared" si="1"/>
        <v>Einde spel</v>
      </c>
      <c r="P29" s="6" t="str">
        <f t="shared" si="11"/>
        <v>speler 1</v>
      </c>
      <c r="Q29" s="2">
        <f t="shared" si="2"/>
        <v>5</v>
      </c>
      <c r="R29" t="s">
        <v>45</v>
      </c>
      <c r="S29" t="str">
        <f t="shared" si="3"/>
        <v>speler 1</v>
      </c>
      <c r="T29" t="str">
        <f t="shared" si="4"/>
        <v>speler 2</v>
      </c>
      <c r="U29" t="str">
        <f t="shared" si="5"/>
        <v>speler 3</v>
      </c>
      <c r="V29" t="str">
        <f t="shared" si="6"/>
        <v>speler 4</v>
      </c>
      <c r="AC29" s="1">
        <f t="shared" si="7"/>
        <v>0</v>
      </c>
      <c r="AD29" s="1">
        <f t="shared" si="8"/>
        <v>0</v>
      </c>
      <c r="AE29" s="1">
        <f t="shared" si="9"/>
        <v>0</v>
      </c>
      <c r="AF29" s="1">
        <f t="shared" si="10"/>
        <v>0</v>
      </c>
    </row>
    <row r="30" spans="2:32" x14ac:dyDescent="0.3">
      <c r="B30" s="31">
        <v>18</v>
      </c>
      <c r="C30" s="24"/>
      <c r="D30" s="16">
        <f>+Calculator!B269</f>
        <v>0</v>
      </c>
      <c r="E30" s="24"/>
      <c r="F30" s="16">
        <f>+Calculator!C269</f>
        <v>0</v>
      </c>
      <c r="G30" s="24"/>
      <c r="H30" s="17">
        <f>+Calculator!D269</f>
        <v>0</v>
      </c>
      <c r="I30" s="24"/>
      <c r="J30" s="16">
        <f>+Calculator!E269</f>
        <v>0</v>
      </c>
      <c r="K30" s="27" t="s">
        <v>45</v>
      </c>
      <c r="L30" s="27" t="s">
        <v>45</v>
      </c>
      <c r="M30" s="18" t="str">
        <f>IF($N$7="Aan",P30,IF(Calculator!B260=2,Calculator!$B$3,IF(Calculator!C260=2,Calculator!$C$3,IF(Calculator!D260=2,Calculator!$D$3,IF(Calculator!E260=2,Calculator!$E$3)))))</f>
        <v>speler 2</v>
      </c>
      <c r="N30" s="18" t="str">
        <f t="shared" si="1"/>
        <v>Einde spel</v>
      </c>
      <c r="P30" s="6" t="str">
        <f t="shared" si="11"/>
        <v>speler 2</v>
      </c>
      <c r="Q30" s="2">
        <f t="shared" si="2"/>
        <v>5</v>
      </c>
      <c r="R30" t="s">
        <v>45</v>
      </c>
      <c r="S30" t="str">
        <f t="shared" si="3"/>
        <v>speler 1</v>
      </c>
      <c r="T30" t="str">
        <f t="shared" si="4"/>
        <v>speler 2</v>
      </c>
      <c r="U30" t="str">
        <f t="shared" si="5"/>
        <v>speler 3</v>
      </c>
      <c r="V30" t="str">
        <f t="shared" si="6"/>
        <v>speler 4</v>
      </c>
      <c r="AC30" s="1">
        <f t="shared" si="7"/>
        <v>0</v>
      </c>
      <c r="AD30" s="1">
        <f t="shared" si="8"/>
        <v>0</v>
      </c>
      <c r="AE30" s="1">
        <f t="shared" si="9"/>
        <v>0</v>
      </c>
      <c r="AF30" s="1">
        <f t="shared" si="10"/>
        <v>0</v>
      </c>
    </row>
    <row r="31" spans="2:32" x14ac:dyDescent="0.3">
      <c r="B31" s="31">
        <v>19</v>
      </c>
      <c r="C31" s="24"/>
      <c r="D31" s="16">
        <f>+Calculator!B284</f>
        <v>0</v>
      </c>
      <c r="E31" s="24"/>
      <c r="F31" s="16">
        <f>+Calculator!C284</f>
        <v>0</v>
      </c>
      <c r="G31" s="24"/>
      <c r="H31" s="17">
        <f>+Calculator!D284</f>
        <v>0</v>
      </c>
      <c r="I31" s="24"/>
      <c r="J31" s="16">
        <f>+Calculator!E284</f>
        <v>0</v>
      </c>
      <c r="K31" s="27" t="s">
        <v>45</v>
      </c>
      <c r="L31" s="27" t="s">
        <v>45</v>
      </c>
      <c r="M31" s="18" t="str">
        <f>IF($N$7="Aan",P31,IF(Calculator!B275=2,Calculator!$B$3,IF(Calculator!C275=2,Calculator!$C$3,IF(Calculator!D275=2,Calculator!$D$3,IF(Calculator!E275=2,Calculator!$E$3)))))</f>
        <v>speler 3</v>
      </c>
      <c r="N31" s="18" t="str">
        <f t="shared" si="1"/>
        <v>Einde spel</v>
      </c>
      <c r="P31" s="6" t="str">
        <f t="shared" si="11"/>
        <v>speler 3</v>
      </c>
      <c r="Q31" s="2">
        <f t="shared" si="2"/>
        <v>5</v>
      </c>
      <c r="R31" t="s">
        <v>45</v>
      </c>
      <c r="S31" t="str">
        <f t="shared" si="3"/>
        <v>speler 1</v>
      </c>
      <c r="T31" t="str">
        <f t="shared" si="4"/>
        <v>speler 2</v>
      </c>
      <c r="U31" t="str">
        <f t="shared" si="5"/>
        <v>speler 3</v>
      </c>
      <c r="V31" t="str">
        <f t="shared" si="6"/>
        <v>speler 4</v>
      </c>
      <c r="AC31" s="1">
        <f t="shared" si="7"/>
        <v>0</v>
      </c>
      <c r="AD31" s="1">
        <f t="shared" si="8"/>
        <v>0</v>
      </c>
      <c r="AE31" s="1">
        <f t="shared" si="9"/>
        <v>0</v>
      </c>
      <c r="AF31" s="1">
        <f t="shared" si="10"/>
        <v>0</v>
      </c>
    </row>
    <row r="32" spans="2:32" x14ac:dyDescent="0.3">
      <c r="B32" s="31">
        <v>20</v>
      </c>
      <c r="C32" s="24"/>
      <c r="D32" s="16">
        <f>+Calculator!B299</f>
        <v>0</v>
      </c>
      <c r="E32" s="24"/>
      <c r="F32" s="16">
        <f>+Calculator!C299</f>
        <v>0</v>
      </c>
      <c r="G32" s="24"/>
      <c r="H32" s="17">
        <f>+Calculator!D299</f>
        <v>0</v>
      </c>
      <c r="I32" s="24"/>
      <c r="J32" s="16">
        <f>+Calculator!E299</f>
        <v>0</v>
      </c>
      <c r="K32" s="27" t="s">
        <v>45</v>
      </c>
      <c r="L32" s="27" t="s">
        <v>45</v>
      </c>
      <c r="M32" s="18" t="str">
        <f>IF($N$7="Aan",P32,IF(Calculator!B290=2,Calculator!$B$3,IF(Calculator!C290=2,Calculator!$C$3,IF(Calculator!D290=2,Calculator!$D$3,IF(Calculator!E290=2,Calculator!$E$3)))))</f>
        <v>speler 4</v>
      </c>
      <c r="N32" s="18" t="str">
        <f t="shared" si="1"/>
        <v>Einde spel</v>
      </c>
      <c r="P32" s="6" t="str">
        <f t="shared" si="11"/>
        <v>speler 4</v>
      </c>
      <c r="Q32" s="2">
        <f t="shared" si="2"/>
        <v>5</v>
      </c>
      <c r="R32" t="s">
        <v>45</v>
      </c>
      <c r="S32" t="str">
        <f t="shared" si="3"/>
        <v>speler 1</v>
      </c>
      <c r="T32" t="str">
        <f t="shared" si="4"/>
        <v>speler 2</v>
      </c>
      <c r="U32" t="str">
        <f t="shared" si="5"/>
        <v>speler 3</v>
      </c>
      <c r="V32" t="str">
        <f t="shared" si="6"/>
        <v>speler 4</v>
      </c>
      <c r="AC32" s="1">
        <f t="shared" si="7"/>
        <v>0</v>
      </c>
      <c r="AD32" s="1">
        <f t="shared" si="8"/>
        <v>0</v>
      </c>
      <c r="AE32" s="1">
        <f t="shared" si="9"/>
        <v>0</v>
      </c>
      <c r="AF32" s="1">
        <f t="shared" si="10"/>
        <v>0</v>
      </c>
    </row>
    <row r="33" spans="2:32" x14ac:dyDescent="0.3">
      <c r="B33" s="31">
        <v>21</v>
      </c>
      <c r="C33" s="24"/>
      <c r="D33" s="16">
        <f>+Calculator!B314</f>
        <v>0</v>
      </c>
      <c r="E33" s="24"/>
      <c r="F33" s="16">
        <f>+Calculator!C314</f>
        <v>0</v>
      </c>
      <c r="G33" s="24"/>
      <c r="H33" s="17">
        <f>+Calculator!D314</f>
        <v>0</v>
      </c>
      <c r="I33" s="24"/>
      <c r="J33" s="16">
        <f>+Calculator!E314</f>
        <v>0</v>
      </c>
      <c r="K33" s="27" t="s">
        <v>45</v>
      </c>
      <c r="L33" s="27" t="s">
        <v>45</v>
      </c>
      <c r="M33" s="18" t="str">
        <f>IF($N$7="Aan",P33,IF(Calculator!B305=2,Calculator!$B$3,IF(Calculator!C305=2,Calculator!$C$3,IF(Calculator!D305=2,Calculator!$D$3,IF(Calculator!E305=2,Calculator!$E$3)))))</f>
        <v>speler 1</v>
      </c>
      <c r="N33" s="18" t="str">
        <f t="shared" si="1"/>
        <v>Einde spel</v>
      </c>
      <c r="P33" s="6" t="str">
        <f t="shared" si="11"/>
        <v>speler 1</v>
      </c>
      <c r="Q33" s="2">
        <f t="shared" si="2"/>
        <v>6</v>
      </c>
      <c r="R33" t="s">
        <v>45</v>
      </c>
      <c r="S33" t="str">
        <f t="shared" si="3"/>
        <v>speler 1</v>
      </c>
      <c r="T33" t="str">
        <f t="shared" si="4"/>
        <v>speler 2</v>
      </c>
      <c r="U33" t="str">
        <f t="shared" si="5"/>
        <v>speler 3</v>
      </c>
      <c r="V33" t="str">
        <f t="shared" si="6"/>
        <v>speler 4</v>
      </c>
      <c r="AC33" s="1">
        <f t="shared" si="7"/>
        <v>0</v>
      </c>
      <c r="AD33" s="1">
        <f t="shared" si="8"/>
        <v>0</v>
      </c>
      <c r="AE33" s="1">
        <f t="shared" si="9"/>
        <v>0</v>
      </c>
      <c r="AF33" s="1">
        <f t="shared" si="10"/>
        <v>0</v>
      </c>
    </row>
    <row r="34" spans="2:32" x14ac:dyDescent="0.3">
      <c r="B34" s="31">
        <v>22</v>
      </c>
      <c r="C34" s="24"/>
      <c r="D34" s="16">
        <f>+Calculator!B329</f>
        <v>0</v>
      </c>
      <c r="E34" s="24"/>
      <c r="F34" s="16">
        <f>+Calculator!C329</f>
        <v>0</v>
      </c>
      <c r="G34" s="24"/>
      <c r="H34" s="17">
        <f>+Calculator!D329</f>
        <v>0</v>
      </c>
      <c r="I34" s="24"/>
      <c r="J34" s="16">
        <f>+Calculator!E329</f>
        <v>0</v>
      </c>
      <c r="K34" s="27" t="s">
        <v>45</v>
      </c>
      <c r="L34" s="27" t="s">
        <v>45</v>
      </c>
      <c r="M34" s="18" t="str">
        <f>IF($N$7="Aan",P34,IF(Calculator!B320=2,Calculator!$B$3,IF(Calculator!C320=2,Calculator!$C$3,IF(Calculator!D320=2,Calculator!$D$3,IF(Calculator!E320=2,Calculator!$E$3)))))</f>
        <v>speler 2</v>
      </c>
      <c r="N34" s="18" t="str">
        <f t="shared" si="1"/>
        <v>Einde spel</v>
      </c>
      <c r="P34" s="6" t="str">
        <f t="shared" si="11"/>
        <v>speler 2</v>
      </c>
      <c r="Q34" s="2">
        <f t="shared" si="2"/>
        <v>6</v>
      </c>
      <c r="R34" t="s">
        <v>45</v>
      </c>
      <c r="S34" t="str">
        <f t="shared" si="3"/>
        <v>speler 1</v>
      </c>
      <c r="T34" t="str">
        <f t="shared" si="4"/>
        <v>speler 2</v>
      </c>
      <c r="U34" t="str">
        <f t="shared" si="5"/>
        <v>speler 3</v>
      </c>
      <c r="V34" t="str">
        <f t="shared" si="6"/>
        <v>speler 4</v>
      </c>
      <c r="AC34" s="1">
        <f t="shared" si="7"/>
        <v>0</v>
      </c>
      <c r="AD34" s="1">
        <f t="shared" si="8"/>
        <v>0</v>
      </c>
      <c r="AE34" s="1">
        <f t="shared" si="9"/>
        <v>0</v>
      </c>
      <c r="AF34" s="1">
        <f t="shared" si="10"/>
        <v>0</v>
      </c>
    </row>
    <row r="35" spans="2:32" x14ac:dyDescent="0.3">
      <c r="B35" s="31">
        <v>23</v>
      </c>
      <c r="C35" s="24"/>
      <c r="D35" s="16">
        <f>+Calculator!B344</f>
        <v>0</v>
      </c>
      <c r="E35" s="24"/>
      <c r="F35" s="16">
        <f>+Calculator!C344</f>
        <v>0</v>
      </c>
      <c r="G35" s="24"/>
      <c r="H35" s="17">
        <f>+Calculator!D344</f>
        <v>0</v>
      </c>
      <c r="I35" s="24"/>
      <c r="J35" s="16">
        <f>+Calculator!E344</f>
        <v>0</v>
      </c>
      <c r="K35" s="27" t="s">
        <v>45</v>
      </c>
      <c r="L35" s="27" t="s">
        <v>45</v>
      </c>
      <c r="M35" s="18" t="str">
        <f>IF($N$7="Aan",P35,IF(Calculator!B335=2,Calculator!$B$3,IF(Calculator!C335=2,Calculator!$C$3,IF(Calculator!D335=2,Calculator!$D$3,IF(Calculator!E335=2,Calculator!$E$3)))))</f>
        <v>speler 3</v>
      </c>
      <c r="N35" s="18" t="str">
        <f t="shared" si="1"/>
        <v>Einde spel</v>
      </c>
      <c r="P35" s="6" t="str">
        <f t="shared" si="11"/>
        <v>speler 3</v>
      </c>
      <c r="Q35" s="2">
        <f t="shared" si="2"/>
        <v>6</v>
      </c>
      <c r="R35" t="s">
        <v>45</v>
      </c>
      <c r="S35" t="str">
        <f t="shared" si="3"/>
        <v>speler 1</v>
      </c>
      <c r="T35" t="str">
        <f t="shared" si="4"/>
        <v>speler 2</v>
      </c>
      <c r="U35" t="str">
        <f t="shared" si="5"/>
        <v>speler 3</v>
      </c>
      <c r="V35" t="str">
        <f t="shared" si="6"/>
        <v>speler 4</v>
      </c>
      <c r="AC35" s="1">
        <f t="shared" si="7"/>
        <v>0</v>
      </c>
      <c r="AD35" s="1">
        <f t="shared" si="8"/>
        <v>0</v>
      </c>
      <c r="AE35" s="1">
        <f t="shared" si="9"/>
        <v>0</v>
      </c>
      <c r="AF35" s="1">
        <f t="shared" si="10"/>
        <v>0</v>
      </c>
    </row>
    <row r="36" spans="2:32" x14ac:dyDescent="0.3">
      <c r="B36" s="31">
        <v>24</v>
      </c>
      <c r="C36" s="24"/>
      <c r="D36" s="16">
        <f>+Calculator!B359</f>
        <v>0</v>
      </c>
      <c r="E36" s="24"/>
      <c r="F36" s="16">
        <f>+Calculator!C359</f>
        <v>0</v>
      </c>
      <c r="G36" s="24"/>
      <c r="H36" s="17">
        <f>+Calculator!D359</f>
        <v>0</v>
      </c>
      <c r="I36" s="24"/>
      <c r="J36" s="16">
        <f>+Calculator!E359</f>
        <v>0</v>
      </c>
      <c r="K36" s="27" t="s">
        <v>45</v>
      </c>
      <c r="L36" s="27" t="s">
        <v>45</v>
      </c>
      <c r="M36" s="18" t="str">
        <f>IF($N$7="Aan",P36,IF(Calculator!B350=2,Calculator!$B$3,IF(Calculator!C350=2,Calculator!$C$3,IF(Calculator!D350=2,Calculator!$D$3,IF(Calculator!E350=2,Calculator!$E$3)))))</f>
        <v>speler 4</v>
      </c>
      <c r="N36" s="18" t="str">
        <f t="shared" si="1"/>
        <v>Einde spel</v>
      </c>
      <c r="P36" s="6" t="str">
        <f t="shared" si="11"/>
        <v>speler 4</v>
      </c>
      <c r="Q36" s="2">
        <f t="shared" si="2"/>
        <v>6</v>
      </c>
      <c r="R36" t="s">
        <v>45</v>
      </c>
      <c r="S36" t="str">
        <f t="shared" si="3"/>
        <v>speler 1</v>
      </c>
      <c r="T36" t="str">
        <f t="shared" si="4"/>
        <v>speler 2</v>
      </c>
      <c r="U36" t="str">
        <f t="shared" si="5"/>
        <v>speler 3</v>
      </c>
      <c r="V36" t="str">
        <f t="shared" si="6"/>
        <v>speler 4</v>
      </c>
      <c r="AC36" s="1">
        <f t="shared" si="7"/>
        <v>0</v>
      </c>
      <c r="AD36" s="1">
        <f t="shared" si="8"/>
        <v>0</v>
      </c>
      <c r="AE36" s="1">
        <f t="shared" si="9"/>
        <v>0</v>
      </c>
      <c r="AF36" s="1">
        <f t="shared" si="10"/>
        <v>0</v>
      </c>
    </row>
    <row r="37" spans="2:32" x14ac:dyDescent="0.3">
      <c r="B37" s="31">
        <v>25</v>
      </c>
      <c r="C37" s="24"/>
      <c r="D37" s="16">
        <f>+Calculator!B374</f>
        <v>0</v>
      </c>
      <c r="E37" s="24"/>
      <c r="F37" s="16">
        <f>+Calculator!C374</f>
        <v>0</v>
      </c>
      <c r="G37" s="24"/>
      <c r="H37" s="17">
        <f>+Calculator!D374</f>
        <v>0</v>
      </c>
      <c r="I37" s="24"/>
      <c r="J37" s="16">
        <f>+Calculator!E374</f>
        <v>0</v>
      </c>
      <c r="K37" s="27" t="s">
        <v>45</v>
      </c>
      <c r="L37" s="27" t="s">
        <v>45</v>
      </c>
      <c r="M37" s="18" t="str">
        <f>IF($N$7="Aan",P37,IF(Calculator!B365=2,Calculator!$B$3,IF(Calculator!C365=2,Calculator!$C$3,IF(Calculator!D365=2,Calculator!$D$3,IF(Calculator!E365=2,Calculator!$E$3)))))</f>
        <v>speler 1</v>
      </c>
      <c r="N37" s="18" t="str">
        <f t="shared" si="1"/>
        <v>Einde spel</v>
      </c>
      <c r="P37" s="6" t="str">
        <f t="shared" si="11"/>
        <v>speler 1</v>
      </c>
      <c r="Q37" s="2">
        <f t="shared" si="2"/>
        <v>7</v>
      </c>
      <c r="R37" t="s">
        <v>45</v>
      </c>
      <c r="S37" t="str">
        <f t="shared" si="3"/>
        <v>speler 1</v>
      </c>
      <c r="T37" t="str">
        <f t="shared" si="4"/>
        <v>speler 2</v>
      </c>
      <c r="U37" t="str">
        <f t="shared" si="5"/>
        <v>speler 3</v>
      </c>
      <c r="V37" t="str">
        <f t="shared" si="6"/>
        <v>speler 4</v>
      </c>
      <c r="AC37" s="1">
        <f t="shared" si="7"/>
        <v>0</v>
      </c>
      <c r="AD37" s="1">
        <f t="shared" si="8"/>
        <v>0</v>
      </c>
      <c r="AE37" s="1">
        <f t="shared" si="9"/>
        <v>0</v>
      </c>
      <c r="AF37" s="1">
        <f t="shared" si="10"/>
        <v>0</v>
      </c>
    </row>
    <row r="38" spans="2:32" x14ac:dyDescent="0.3">
      <c r="B38" s="31">
        <v>26</v>
      </c>
      <c r="C38" s="24"/>
      <c r="D38" s="16">
        <f>+Calculator!B389</f>
        <v>0</v>
      </c>
      <c r="E38" s="24"/>
      <c r="F38" s="16">
        <f>+Calculator!C389</f>
        <v>0</v>
      </c>
      <c r="G38" s="24"/>
      <c r="H38" s="17">
        <f>+Calculator!D389</f>
        <v>0</v>
      </c>
      <c r="I38" s="24"/>
      <c r="J38" s="16">
        <f>+Calculator!E389</f>
        <v>0</v>
      </c>
      <c r="K38" s="27" t="s">
        <v>45</v>
      </c>
      <c r="L38" s="27" t="s">
        <v>45</v>
      </c>
      <c r="M38" s="18" t="str">
        <f>IF($N$7="Aan",P38,IF(Calculator!B380=2,Calculator!$B$3,IF(Calculator!C380=2,Calculator!$C$3,IF(Calculator!D380=2,Calculator!$D$3,IF(Calculator!E380=2,Calculator!$E$3)))))</f>
        <v>speler 2</v>
      </c>
      <c r="N38" s="18" t="str">
        <f t="shared" si="1"/>
        <v>Einde spel</v>
      </c>
      <c r="P38" s="6" t="str">
        <f t="shared" si="11"/>
        <v>speler 2</v>
      </c>
      <c r="Q38" s="2">
        <f t="shared" si="2"/>
        <v>7</v>
      </c>
      <c r="R38" t="s">
        <v>45</v>
      </c>
      <c r="S38" t="str">
        <f t="shared" si="3"/>
        <v>speler 1</v>
      </c>
      <c r="T38" t="str">
        <f t="shared" si="4"/>
        <v>speler 2</v>
      </c>
      <c r="U38" t="str">
        <f t="shared" si="5"/>
        <v>speler 3</v>
      </c>
      <c r="V38" t="str">
        <f t="shared" si="6"/>
        <v>speler 4</v>
      </c>
      <c r="AC38" s="1">
        <f t="shared" si="7"/>
        <v>0</v>
      </c>
      <c r="AD38" s="1">
        <f t="shared" si="8"/>
        <v>0</v>
      </c>
      <c r="AE38" s="1">
        <f t="shared" si="9"/>
        <v>0</v>
      </c>
      <c r="AF38" s="1">
        <f t="shared" si="10"/>
        <v>0</v>
      </c>
    </row>
    <row r="39" spans="2:32" x14ac:dyDescent="0.3">
      <c r="B39" s="31">
        <v>27</v>
      </c>
      <c r="C39" s="24"/>
      <c r="D39" s="16">
        <f>+Calculator!B404</f>
        <v>0</v>
      </c>
      <c r="E39" s="24"/>
      <c r="F39" s="16">
        <f>+Calculator!C404</f>
        <v>0</v>
      </c>
      <c r="G39" s="24"/>
      <c r="H39" s="17">
        <f>+Calculator!D404</f>
        <v>0</v>
      </c>
      <c r="I39" s="24"/>
      <c r="J39" s="16">
        <f>+Calculator!E404</f>
        <v>0</v>
      </c>
      <c r="K39" s="27" t="s">
        <v>45</v>
      </c>
      <c r="L39" s="27" t="s">
        <v>45</v>
      </c>
      <c r="M39" s="18" t="str">
        <f>IF($N$7="Aan",P39,IF(Calculator!B395=2,Calculator!$B$3,IF(Calculator!C395=2,Calculator!$C$3,IF(Calculator!D395=2,Calculator!$D$3,IF(Calculator!E395=2,Calculator!$E$3)))))</f>
        <v>speler 3</v>
      </c>
      <c r="N39" s="18" t="str">
        <f t="shared" si="1"/>
        <v>Einde spel</v>
      </c>
      <c r="P39" s="6" t="str">
        <f t="shared" si="11"/>
        <v>speler 3</v>
      </c>
      <c r="Q39" s="2">
        <f t="shared" si="2"/>
        <v>7</v>
      </c>
      <c r="R39" t="s">
        <v>45</v>
      </c>
      <c r="S39" t="str">
        <f t="shared" si="3"/>
        <v>speler 1</v>
      </c>
      <c r="T39" t="str">
        <f t="shared" si="4"/>
        <v>speler 2</v>
      </c>
      <c r="U39" t="str">
        <f t="shared" si="5"/>
        <v>speler 3</v>
      </c>
      <c r="V39" t="str">
        <f t="shared" si="6"/>
        <v>speler 4</v>
      </c>
      <c r="AC39" s="1">
        <f t="shared" si="7"/>
        <v>0</v>
      </c>
      <c r="AD39" s="1">
        <f t="shared" si="8"/>
        <v>0</v>
      </c>
      <c r="AE39" s="1">
        <f t="shared" si="9"/>
        <v>0</v>
      </c>
      <c r="AF39" s="1">
        <f t="shared" si="10"/>
        <v>0</v>
      </c>
    </row>
    <row r="40" spans="2:32" x14ac:dyDescent="0.3">
      <c r="B40" s="31">
        <v>28</v>
      </c>
      <c r="C40" s="24"/>
      <c r="D40" s="16">
        <f>+Calculator!B419</f>
        <v>0</v>
      </c>
      <c r="E40" s="24"/>
      <c r="F40" s="16">
        <f>+Calculator!C419</f>
        <v>0</v>
      </c>
      <c r="G40" s="24"/>
      <c r="H40" s="17">
        <f>+Calculator!D419</f>
        <v>0</v>
      </c>
      <c r="I40" s="24"/>
      <c r="J40" s="16">
        <f>+Calculator!E419</f>
        <v>0</v>
      </c>
      <c r="K40" s="27" t="s">
        <v>45</v>
      </c>
      <c r="L40" s="27" t="s">
        <v>45</v>
      </c>
      <c r="M40" s="18" t="str">
        <f>IF($N$7="Aan",P40,IF(Calculator!B410=2,Calculator!$B$3,IF(Calculator!C410=2,Calculator!$C$3,IF(Calculator!D410=2,Calculator!$D$3,IF(Calculator!E410=2,Calculator!$E$3)))))</f>
        <v>speler 4</v>
      </c>
      <c r="N40" s="18" t="str">
        <f t="shared" si="1"/>
        <v>Einde spel</v>
      </c>
      <c r="P40" s="6" t="str">
        <f t="shared" si="11"/>
        <v>speler 4</v>
      </c>
      <c r="Q40" s="2">
        <f t="shared" si="2"/>
        <v>7</v>
      </c>
      <c r="R40" t="s">
        <v>45</v>
      </c>
      <c r="S40" t="str">
        <f t="shared" si="3"/>
        <v>speler 1</v>
      </c>
      <c r="T40" t="str">
        <f t="shared" si="4"/>
        <v>speler 2</v>
      </c>
      <c r="U40" t="str">
        <f t="shared" si="5"/>
        <v>speler 3</v>
      </c>
      <c r="V40" t="str">
        <f t="shared" si="6"/>
        <v>speler 4</v>
      </c>
      <c r="AC40" s="1">
        <f t="shared" si="7"/>
        <v>0</v>
      </c>
      <c r="AD40" s="1">
        <f t="shared" si="8"/>
        <v>0</v>
      </c>
      <c r="AE40" s="1">
        <f t="shared" si="9"/>
        <v>0</v>
      </c>
      <c r="AF40" s="1">
        <f t="shared" si="10"/>
        <v>0</v>
      </c>
    </row>
    <row r="41" spans="2:32" x14ac:dyDescent="0.3">
      <c r="B41" s="31">
        <v>29</v>
      </c>
      <c r="C41" s="24"/>
      <c r="D41" s="16">
        <f>+Calculator!B434</f>
        <v>0</v>
      </c>
      <c r="E41" s="24"/>
      <c r="F41" s="16">
        <f>+Calculator!C434</f>
        <v>0</v>
      </c>
      <c r="G41" s="24"/>
      <c r="H41" s="17">
        <f>+Calculator!D434</f>
        <v>0</v>
      </c>
      <c r="I41" s="24"/>
      <c r="J41" s="16">
        <f>+Calculator!E434</f>
        <v>0</v>
      </c>
      <c r="K41" s="27" t="s">
        <v>45</v>
      </c>
      <c r="L41" s="27" t="s">
        <v>45</v>
      </c>
      <c r="M41" s="18" t="str">
        <f>IF($N$7="Aan",P41,IF(Calculator!B425=2,Calculator!$B$3,IF(Calculator!C425=2,Calculator!$C$3,IF(Calculator!D425=2,Calculator!$D$3,IF(Calculator!E425=2,Calculator!$E$3)))))</f>
        <v>speler 1</v>
      </c>
      <c r="N41" s="18" t="str">
        <f t="shared" si="1"/>
        <v>Einde spel</v>
      </c>
      <c r="P41" s="6" t="str">
        <f t="shared" si="11"/>
        <v>speler 1</v>
      </c>
      <c r="Q41" s="2">
        <f t="shared" si="2"/>
        <v>8</v>
      </c>
      <c r="R41" t="s">
        <v>45</v>
      </c>
      <c r="S41" t="str">
        <f t="shared" si="3"/>
        <v>speler 1</v>
      </c>
      <c r="T41" t="str">
        <f t="shared" si="4"/>
        <v>speler 2</v>
      </c>
      <c r="U41" t="str">
        <f t="shared" si="5"/>
        <v>speler 3</v>
      </c>
      <c r="V41" t="str">
        <f t="shared" si="6"/>
        <v>speler 4</v>
      </c>
      <c r="AC41" s="1">
        <f t="shared" si="7"/>
        <v>0</v>
      </c>
      <c r="AD41" s="1">
        <f t="shared" si="8"/>
        <v>0</v>
      </c>
      <c r="AE41" s="1">
        <f t="shared" si="9"/>
        <v>0</v>
      </c>
      <c r="AF41" s="1">
        <f t="shared" si="10"/>
        <v>0</v>
      </c>
    </row>
    <row r="42" spans="2:32" x14ac:dyDescent="0.3">
      <c r="B42" s="7">
        <v>30</v>
      </c>
      <c r="C42" s="25"/>
      <c r="D42" s="9">
        <f>+Calculator!B449</f>
        <v>0</v>
      </c>
      <c r="E42" s="25"/>
      <c r="F42" s="9">
        <f>+Calculator!C449</f>
        <v>0</v>
      </c>
      <c r="G42" s="25"/>
      <c r="H42" s="10">
        <f>+Calculator!D449</f>
        <v>0</v>
      </c>
      <c r="I42" s="25"/>
      <c r="J42" s="9">
        <f>+Calculator!E449</f>
        <v>0</v>
      </c>
      <c r="K42" s="26" t="s">
        <v>45</v>
      </c>
      <c r="L42" s="26" t="s">
        <v>45</v>
      </c>
      <c r="M42" s="11" t="str">
        <f>IF($N$7="Aan",P42,IF(Calculator!B440=2,Calculator!$B$3,IF(Calculator!C440=2,Calculator!$C$3,IF(Calculator!D440=2,Calculator!$D$3,IF(Calculator!E440=2,Calculator!$E$3)))))</f>
        <v>speler 2</v>
      </c>
      <c r="N42" s="11" t="str">
        <f t="shared" si="1"/>
        <v>Einde spel</v>
      </c>
      <c r="P42" s="6" t="str">
        <f t="shared" si="11"/>
        <v>speler 2</v>
      </c>
      <c r="Q42" s="2">
        <f t="shared" si="2"/>
        <v>8</v>
      </c>
      <c r="R42" t="s">
        <v>45</v>
      </c>
      <c r="S42" t="str">
        <f t="shared" si="3"/>
        <v>speler 1</v>
      </c>
      <c r="T42" t="str">
        <f t="shared" si="4"/>
        <v>speler 2</v>
      </c>
      <c r="U42" t="str">
        <f t="shared" si="5"/>
        <v>speler 3</v>
      </c>
      <c r="V42" t="str">
        <f t="shared" si="6"/>
        <v>speler 4</v>
      </c>
      <c r="AC42" s="1">
        <f t="shared" si="7"/>
        <v>0</v>
      </c>
      <c r="AD42" s="1">
        <f t="shared" si="8"/>
        <v>0</v>
      </c>
      <c r="AE42" s="1">
        <f t="shared" si="9"/>
        <v>0</v>
      </c>
      <c r="AF42" s="1">
        <f t="shared" si="10"/>
        <v>0</v>
      </c>
    </row>
  </sheetData>
  <sheetProtection algorithmName="SHA-512" hashValue="gBa017mIAUIRn07cpSmnr7wFscR1COBCqP2sLEqnJGA6zSHMBNl+aLzgEsLi2slxVwySwbRlqahtltgmDHnBvg==" saltValue="DEAVVU7qfMtslntWTDS6NA==" spinCount="100000" sheet="1" objects="1" scenarios="1"/>
  <mergeCells count="16">
    <mergeCell ref="G11:H11"/>
    <mergeCell ref="I11:J11"/>
    <mergeCell ref="C9:E9"/>
    <mergeCell ref="B1:N1"/>
    <mergeCell ref="P2:R2"/>
    <mergeCell ref="B2:N2"/>
    <mergeCell ref="B4:C4"/>
    <mergeCell ref="D4:E4"/>
    <mergeCell ref="M4:N6"/>
    <mergeCell ref="L6:L7"/>
    <mergeCell ref="D7:E7"/>
    <mergeCell ref="D8:E8"/>
    <mergeCell ref="D5:E5"/>
    <mergeCell ref="D6:E6"/>
    <mergeCell ref="C11:D11"/>
    <mergeCell ref="E11:F11"/>
  </mergeCells>
  <conditionalFormatting sqref="E5 D5:D8 E7:E8">
    <cfRule type="expression" dxfId="10" priority="57">
      <formula>F5=MAX($F$5:$F$8)</formula>
    </cfRule>
  </conditionalFormatting>
  <conditionalFormatting sqref="F5:F8 D5 D8">
    <cfRule type="top10" dxfId="9" priority="54" rank="1"/>
  </conditionalFormatting>
  <conditionalFormatting sqref="I5:I8">
    <cfRule type="top10" dxfId="8" priority="13" rank="1"/>
  </conditionalFormatting>
  <conditionalFormatting sqref="J5:J8">
    <cfRule type="top10" dxfId="7" priority="12" rank="1"/>
  </conditionalFormatting>
  <conditionalFormatting sqref="K5:K8">
    <cfRule type="top10" dxfId="6" priority="1" rank="1"/>
  </conditionalFormatting>
  <conditionalFormatting sqref="N7">
    <cfRule type="containsText" dxfId="5" priority="2" stopIfTrue="1" operator="containsText" text="Aan">
      <formula>NOT(ISERROR(SEARCH("Aan",N7)))</formula>
    </cfRule>
    <cfRule type="containsText" dxfId="4" priority="3" stopIfTrue="1" operator="containsText" text="Uit">
      <formula>NOT(ISERROR(SEARCH("Uit",N7)))</formula>
    </cfRule>
  </conditionalFormatting>
  <conditionalFormatting sqref="N8">
    <cfRule type="containsText" dxfId="3" priority="4" stopIfTrue="1" operator="containsText" text="Aan">
      <formula>NOT(ISERROR(SEARCH("Aan",N8)))</formula>
    </cfRule>
    <cfRule type="containsText" dxfId="2" priority="5" stopIfTrue="1" operator="containsText" text="Uit">
      <formula>NOT(ISERROR(SEARCH("Uit",N8)))</formula>
    </cfRule>
  </conditionalFormatting>
  <conditionalFormatting sqref="N14:N42">
    <cfRule type="expression" dxfId="1" priority="14">
      <formula>N13&lt;&gt;N14</formula>
    </cfRule>
  </conditionalFormatting>
  <conditionalFormatting sqref="N17">
    <cfRule type="expression" dxfId="0" priority="47">
      <formula>(N17=N18)</formula>
    </cfRule>
  </conditionalFormatting>
  <dataValidations count="4">
    <dataValidation type="list" allowBlank="1" showInputMessage="1" showErrorMessage="1" promptTitle="Mahjong veroorzaakt door speler" prompt=" " sqref="L13:L42" xr:uid="{00000000-0002-0000-0000-000000000000}">
      <formula1>IF(K13="Remise",$AA$4,$R13:$V13)</formula1>
    </dataValidation>
    <dataValidation type="list" allowBlank="1" showInputMessage="1" showErrorMessage="1" promptTitle="Automatisch verdubbelen" prompt="Selecteer Uit als u niet wilt dat het blad automatisch de punten voor Oost verdubbelt! (U dient dan zélf het aantal punten te verdubbelen)" sqref="N8" xr:uid="{00000000-0002-0000-0000-000001000000}">
      <formula1>$T$4:$T$5</formula1>
    </dataValidation>
    <dataValidation type="list" allowBlank="1" showInputMessage="1" showErrorMessage="1" promptTitle="Toernooi modus" prompt="Selecteer Aan als u na elke ronde de wind wilt laten draaien (Voorbeeld: in stand Aan draait bij remisie of winst door Oost de wind toch door). " sqref="N7" xr:uid="{00000000-0002-0000-0000-000002000000}">
      <formula1>$T$4:$T$5</formula1>
    </dataValidation>
    <dataValidation type="list" allowBlank="1" showInputMessage="1" showErrorMessage="1" promptTitle="Speler met mahjong" prompt=" " sqref="K13:K42" xr:uid="{00000000-0002-0000-0000-000004000000}">
      <formula1>$V$4:$AA$4</formula1>
    </dataValidation>
  </dataValidations>
  <printOptions horizontalCentered="1"/>
  <pageMargins left="0.70866141732283472" right="0.70866141732283472" top="0.74803149606299213" bottom="0.74803149606299213" header="0.31496062992125984" footer="0.31496062992125984"/>
  <pageSetup paperSize="9" orientation="landscape" r:id="rId1"/>
  <headerFooter>
    <oddFooter>&amp;C&amp;9www.groenehartmahjong.com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J449"/>
  <sheetViews>
    <sheetView windowProtection="1" showGridLines="0" showRowColHeaders="0" topLeftCell="A369" workbookViewId="0">
      <selection activeCell="B389" sqref="B389"/>
    </sheetView>
  </sheetViews>
  <sheetFormatPr defaultRowHeight="14.4" x14ac:dyDescent="0.3"/>
  <cols>
    <col min="1" max="1" width="12" customWidth="1"/>
    <col min="2" max="2" width="10.44140625" bestFit="1" customWidth="1"/>
  </cols>
  <sheetData>
    <row r="1" spans="1:10" x14ac:dyDescent="0.3">
      <c r="A1" t="s">
        <v>6</v>
      </c>
      <c r="H1">
        <f>IF(Scoreblad!N8="Aan",1,2)</f>
        <v>1</v>
      </c>
      <c r="I1" t="s">
        <v>60</v>
      </c>
      <c r="J1" t="s">
        <v>61</v>
      </c>
    </row>
    <row r="2" spans="1:10" x14ac:dyDescent="0.3">
      <c r="I2" t="s">
        <v>56</v>
      </c>
      <c r="J2" t="s">
        <v>57</v>
      </c>
    </row>
    <row r="3" spans="1:10" x14ac:dyDescent="0.3">
      <c r="A3" t="s">
        <v>11</v>
      </c>
      <c r="B3" t="str">
        <f>+Scoreblad!$D$5</f>
        <v>speler 1</v>
      </c>
      <c r="C3" t="str">
        <f>+Scoreblad!$D$6</f>
        <v>speler 2</v>
      </c>
      <c r="D3" t="str">
        <f>+Scoreblad!$D$7</f>
        <v>speler 3</v>
      </c>
      <c r="E3" t="str">
        <f>+Scoreblad!$D$8</f>
        <v>speler 4</v>
      </c>
      <c r="G3" t="s">
        <v>70</v>
      </c>
      <c r="I3" t="s">
        <v>58</v>
      </c>
      <c r="J3" t="s">
        <v>59</v>
      </c>
    </row>
    <row r="4" spans="1:10" x14ac:dyDescent="0.3">
      <c r="B4" t="s">
        <v>0</v>
      </c>
      <c r="C4" t="s">
        <v>1</v>
      </c>
      <c r="D4" t="s">
        <v>2</v>
      </c>
      <c r="E4" t="s">
        <v>3</v>
      </c>
      <c r="G4" t="str">
        <f>+Scoreblad!K13</f>
        <v>Naam</v>
      </c>
      <c r="H4" t="s">
        <v>71</v>
      </c>
    </row>
    <row r="5" spans="1:10" x14ac:dyDescent="0.3">
      <c r="A5" t="s">
        <v>12</v>
      </c>
      <c r="B5">
        <v>2</v>
      </c>
      <c r="C5">
        <v>1</v>
      </c>
      <c r="D5">
        <v>1</v>
      </c>
      <c r="E5">
        <v>1</v>
      </c>
    </row>
    <row r="6" spans="1:10" x14ac:dyDescent="0.3">
      <c r="A6" t="s">
        <v>62</v>
      </c>
      <c r="B6">
        <f>IF(B5=2,$H$1,1)</f>
        <v>1</v>
      </c>
      <c r="C6">
        <f>IF(C5=2,$H$1,1)</f>
        <v>1</v>
      </c>
      <c r="D6">
        <f>IF(D5=2,$H$1,1)</f>
        <v>1</v>
      </c>
      <c r="E6">
        <f>IF(E5=2,$H$1,1)</f>
        <v>1</v>
      </c>
    </row>
    <row r="7" spans="1:10" x14ac:dyDescent="0.3">
      <c r="A7" t="s">
        <v>13</v>
      </c>
      <c r="B7">
        <f>IF(B3=Scoreblad!$K$13,0,1)</f>
        <v>1</v>
      </c>
      <c r="C7">
        <f>IF(C3=Scoreblad!$K$13,0,1)</f>
        <v>1</v>
      </c>
      <c r="D7">
        <f>IF(D3=Scoreblad!$K$13,0,1)</f>
        <v>1</v>
      </c>
      <c r="E7">
        <f>IF(E3=Scoreblad!$K$13,0,1)</f>
        <v>1</v>
      </c>
    </row>
    <row r="8" spans="1:10" x14ac:dyDescent="0.3">
      <c r="A8" t="s">
        <v>14</v>
      </c>
      <c r="B8" s="1">
        <f>+Scoreblad!C13/B6</f>
        <v>0</v>
      </c>
      <c r="C8" s="1">
        <f>+Scoreblad!E13/C6</f>
        <v>0</v>
      </c>
      <c r="D8" s="1">
        <f>+Scoreblad!G13/D6</f>
        <v>0</v>
      </c>
      <c r="E8" s="1">
        <f>+Scoreblad!I13/E6</f>
        <v>0</v>
      </c>
      <c r="F8" t="s">
        <v>16</v>
      </c>
    </row>
    <row r="9" spans="1:10" x14ac:dyDescent="0.3">
      <c r="A9" t="str">
        <f>+Scoreblad!$D$5</f>
        <v>speler 1</v>
      </c>
      <c r="B9">
        <v>0</v>
      </c>
      <c r="C9">
        <f>B7*C8*C5*B5</f>
        <v>0</v>
      </c>
      <c r="D9">
        <f>+B7*D8*B5*D5</f>
        <v>0</v>
      </c>
      <c r="E9">
        <f>+B7*E8*E5*B5</f>
        <v>0</v>
      </c>
      <c r="F9">
        <f>SUM(B9:E9)</f>
        <v>0</v>
      </c>
    </row>
    <row r="10" spans="1:10" x14ac:dyDescent="0.3">
      <c r="A10" t="str">
        <f>+Scoreblad!$D$6</f>
        <v>speler 2</v>
      </c>
      <c r="B10">
        <f>+C7*B8*B5*C5</f>
        <v>0</v>
      </c>
      <c r="C10">
        <v>0</v>
      </c>
      <c r="D10">
        <f>+C7*D8*C5*D5</f>
        <v>0</v>
      </c>
      <c r="E10">
        <f>+C7*E8*E5*C5</f>
        <v>0</v>
      </c>
      <c r="F10">
        <f>SUM(B10:E10)</f>
        <v>0</v>
      </c>
    </row>
    <row r="11" spans="1:10" x14ac:dyDescent="0.3">
      <c r="A11" t="str">
        <f>+Scoreblad!$D$7</f>
        <v>speler 3</v>
      </c>
      <c r="B11">
        <f>+D7*B8*B5*D5</f>
        <v>0</v>
      </c>
      <c r="C11">
        <f>+D7*C8*C5*D5</f>
        <v>0</v>
      </c>
      <c r="D11">
        <v>0</v>
      </c>
      <c r="E11">
        <f>+D7*E8*E5*D5</f>
        <v>0</v>
      </c>
      <c r="F11">
        <f>SUM(B11:E11)</f>
        <v>0</v>
      </c>
    </row>
    <row r="12" spans="1:10" x14ac:dyDescent="0.3">
      <c r="A12" t="str">
        <f>+Scoreblad!$D$8</f>
        <v>speler 4</v>
      </c>
      <c r="B12">
        <f>+E7*B8*B5*E5</f>
        <v>0</v>
      </c>
      <c r="C12">
        <f>+E7*C8*E5*C5</f>
        <v>0</v>
      </c>
      <c r="D12">
        <f>+E7*D8*E5*D5</f>
        <v>0</v>
      </c>
      <c r="E12">
        <v>0</v>
      </c>
      <c r="F12">
        <f>SUM(B12:E12)</f>
        <v>0</v>
      </c>
    </row>
    <row r="13" spans="1:10" x14ac:dyDescent="0.3">
      <c r="A13" t="s">
        <v>15</v>
      </c>
      <c r="B13">
        <f>SUM(B9:B12)</f>
        <v>0</v>
      </c>
      <c r="C13">
        <f>SUM(C9:C12)</f>
        <v>0</v>
      </c>
      <c r="D13">
        <f>SUM(D9:D12)</f>
        <v>0</v>
      </c>
      <c r="E13">
        <f>SUM(E9:E12)</f>
        <v>0</v>
      </c>
      <c r="F13">
        <f>SUM(B13:E13)-SUM(F9:F12)</f>
        <v>0</v>
      </c>
    </row>
    <row r="14" spans="1:10" x14ac:dyDescent="0.3">
      <c r="A14" t="s">
        <v>17</v>
      </c>
      <c r="B14">
        <f>+B13-F9</f>
        <v>0</v>
      </c>
      <c r="C14">
        <f>+C13-F10</f>
        <v>0</v>
      </c>
      <c r="D14">
        <f>+D13-F11</f>
        <v>0</v>
      </c>
      <c r="E14">
        <f>+E13-F12</f>
        <v>0</v>
      </c>
    </row>
    <row r="16" spans="1:10" x14ac:dyDescent="0.3">
      <c r="A16" t="s">
        <v>8</v>
      </c>
    </row>
    <row r="18" spans="1:8" x14ac:dyDescent="0.3">
      <c r="A18" t="s">
        <v>11</v>
      </c>
      <c r="B18" t="str">
        <f>+Scoreblad!$D$5</f>
        <v>speler 1</v>
      </c>
      <c r="C18" t="str">
        <f>+Scoreblad!$D$6</f>
        <v>speler 2</v>
      </c>
      <c r="D18" t="str">
        <f>+Scoreblad!$D$7</f>
        <v>speler 3</v>
      </c>
      <c r="E18" t="str">
        <f>+Scoreblad!$D$8</f>
        <v>speler 4</v>
      </c>
      <c r="G18" t="s">
        <v>70</v>
      </c>
    </row>
    <row r="19" spans="1:8" x14ac:dyDescent="0.3">
      <c r="B19" t="str">
        <f>IF(Scoreblad!$N$7="Aan","Noord",IF($G4="Remise",B4,IF(OR(OR(OR(B5*10+B7=20,C5*10+C7=20),D5*10+D7=20),E5*10+E7=20),B4,E4)))</f>
        <v>Noord</v>
      </c>
      <c r="C19" t="str">
        <f>IF(Scoreblad!$N$7="Aan","Oost",IF($G4="Remise",C4,IF(OR(OR(OR(C5*10+C7=20,D5*10+D7=20),E5*10+E7=20),B5*10+B7=20),C4,B4)))</f>
        <v>Oost</v>
      </c>
      <c r="D19" t="str">
        <f>IF(Scoreblad!$N$7="Aan","Zuid",IF($G4="Remise",D4,IF(OR(OR(OR(D5*10+D7=20,E5*10+E7=20),B5*10+B7=20),C5*10+C7=20),D4,C4)))</f>
        <v>Zuid</v>
      </c>
      <c r="E19" t="str">
        <f>IF(Scoreblad!$N$7="Aan","West",IF($G4="Remise",E4,IF(OR(OR(OR(E5*10+E7=20,B5*10+B7=20),C5*10+C7=20),D5*10+D7=20),E4,D4)))</f>
        <v>West</v>
      </c>
      <c r="G19" t="str">
        <f>+Scoreblad!K14</f>
        <v>Naam</v>
      </c>
      <c r="H19" t="s">
        <v>71</v>
      </c>
    </row>
    <row r="20" spans="1:8" x14ac:dyDescent="0.3">
      <c r="A20" t="s">
        <v>12</v>
      </c>
      <c r="B20">
        <f>IF(B19="Oost",2,1)</f>
        <v>1</v>
      </c>
      <c r="C20">
        <f>IF(C19="Oost",2,1)</f>
        <v>2</v>
      </c>
      <c r="D20">
        <f>IF(D19="Oost",2,1)</f>
        <v>1</v>
      </c>
      <c r="E20">
        <f>IF(E19="Oost",2,1)</f>
        <v>1</v>
      </c>
    </row>
    <row r="21" spans="1:8" x14ac:dyDescent="0.3">
      <c r="A21" t="s">
        <v>62</v>
      </c>
      <c r="B21">
        <f>IF(B20=2,$H$1,1)</f>
        <v>1</v>
      </c>
      <c r="C21">
        <f>IF(C20=2,$H$1,1)</f>
        <v>1</v>
      </c>
      <c r="D21">
        <f>IF(D20=2,$H$1,1)</f>
        <v>1</v>
      </c>
      <c r="E21">
        <f>IF(E20=2,$H$1,1)</f>
        <v>1</v>
      </c>
    </row>
    <row r="22" spans="1:8" x14ac:dyDescent="0.3">
      <c r="A22" t="s">
        <v>13</v>
      </c>
      <c r="B22">
        <f>IF(B18=Scoreblad!$K$14,0,1)</f>
        <v>1</v>
      </c>
      <c r="C22">
        <f>IF(C18=Scoreblad!$K$14,0,1)</f>
        <v>1</v>
      </c>
      <c r="D22">
        <f>IF(D18=Scoreblad!$K$14,0,1)</f>
        <v>1</v>
      </c>
      <c r="E22">
        <f>IF(E18=Scoreblad!$K$14,0,1)</f>
        <v>1</v>
      </c>
    </row>
    <row r="23" spans="1:8" x14ac:dyDescent="0.3">
      <c r="A23" t="s">
        <v>14</v>
      </c>
      <c r="B23">
        <f>+Scoreblad!C14/B21</f>
        <v>0</v>
      </c>
      <c r="C23">
        <f>+Scoreblad!E14/C21</f>
        <v>0</v>
      </c>
      <c r="D23">
        <f>+Scoreblad!G14/D21</f>
        <v>0</v>
      </c>
      <c r="E23">
        <f>+Scoreblad!I14/E21</f>
        <v>0</v>
      </c>
      <c r="F23" t="s">
        <v>16</v>
      </c>
    </row>
    <row r="24" spans="1:8" x14ac:dyDescent="0.3">
      <c r="A24" t="str">
        <f>+Scoreblad!$D$5</f>
        <v>speler 1</v>
      </c>
      <c r="B24">
        <v>0</v>
      </c>
      <c r="C24">
        <f>B22*C23*C20*B20</f>
        <v>0</v>
      </c>
      <c r="D24">
        <f>+B22*D23*B20*D20</f>
        <v>0</v>
      </c>
      <c r="E24">
        <f>+B22*E23*E20*B20</f>
        <v>0</v>
      </c>
      <c r="F24">
        <f>SUM(B24:E24)</f>
        <v>0</v>
      </c>
    </row>
    <row r="25" spans="1:8" x14ac:dyDescent="0.3">
      <c r="A25" t="str">
        <f>+Scoreblad!$D$6</f>
        <v>speler 2</v>
      </c>
      <c r="B25">
        <f>+C22*B23*B20*C20</f>
        <v>0</v>
      </c>
      <c r="C25">
        <v>0</v>
      </c>
      <c r="D25">
        <f>+C22*D23*C20*D20</f>
        <v>0</v>
      </c>
      <c r="E25">
        <f>+C22*E23*E20*C20</f>
        <v>0</v>
      </c>
      <c r="F25">
        <f>SUM(B25:E25)</f>
        <v>0</v>
      </c>
    </row>
    <row r="26" spans="1:8" x14ac:dyDescent="0.3">
      <c r="A26" t="str">
        <f>+Scoreblad!$D$7</f>
        <v>speler 3</v>
      </c>
      <c r="B26">
        <f>+D22*B23*B20*D20</f>
        <v>0</v>
      </c>
      <c r="C26">
        <f>+D22*C23*C20*D20</f>
        <v>0</v>
      </c>
      <c r="D26">
        <v>0</v>
      </c>
      <c r="E26">
        <f>+D22*E23*E20*D20</f>
        <v>0</v>
      </c>
      <c r="F26">
        <f>SUM(B26:E26)</f>
        <v>0</v>
      </c>
    </row>
    <row r="27" spans="1:8" x14ac:dyDescent="0.3">
      <c r="A27" t="str">
        <f>+Scoreblad!$D$8</f>
        <v>speler 4</v>
      </c>
      <c r="B27">
        <f>+E22*B23*B20*E20</f>
        <v>0</v>
      </c>
      <c r="C27">
        <f>+E22*C23*E20*C20</f>
        <v>0</v>
      </c>
      <c r="D27">
        <f>+E22*D23*E20*D20</f>
        <v>0</v>
      </c>
      <c r="E27">
        <v>0</v>
      </c>
      <c r="F27">
        <f>SUM(B27:E27)</f>
        <v>0</v>
      </c>
    </row>
    <row r="28" spans="1:8" x14ac:dyDescent="0.3">
      <c r="A28" t="s">
        <v>15</v>
      </c>
      <c r="B28">
        <f>SUM(B24:B27)</f>
        <v>0</v>
      </c>
      <c r="C28">
        <f>SUM(C24:C27)</f>
        <v>0</v>
      </c>
      <c r="D28">
        <f>SUM(D24:D27)</f>
        <v>0</v>
      </c>
      <c r="E28">
        <f>SUM(E24:E27)</f>
        <v>0</v>
      </c>
      <c r="F28">
        <f>SUM(B28:E28)-SUM(F24:F27)</f>
        <v>0</v>
      </c>
    </row>
    <row r="29" spans="1:8" x14ac:dyDescent="0.3">
      <c r="A29" t="s">
        <v>17</v>
      </c>
      <c r="B29">
        <f>+B28-F24</f>
        <v>0</v>
      </c>
      <c r="C29">
        <f>+C28-F25</f>
        <v>0</v>
      </c>
      <c r="D29">
        <f>+D28-F26</f>
        <v>0</v>
      </c>
      <c r="E29">
        <f>+E28-F27</f>
        <v>0</v>
      </c>
    </row>
    <row r="31" spans="1:8" x14ac:dyDescent="0.3">
      <c r="A31" t="s">
        <v>9</v>
      </c>
    </row>
    <row r="33" spans="1:8" x14ac:dyDescent="0.3">
      <c r="A33" t="s">
        <v>11</v>
      </c>
      <c r="B33" t="str">
        <f>+Scoreblad!$D$5</f>
        <v>speler 1</v>
      </c>
      <c r="C33" t="str">
        <f>+Scoreblad!$D$6</f>
        <v>speler 2</v>
      </c>
      <c r="D33" t="str">
        <f>+Scoreblad!$D$7</f>
        <v>speler 3</v>
      </c>
      <c r="E33" t="str">
        <f>+Scoreblad!$D$8</f>
        <v>speler 4</v>
      </c>
      <c r="G33" t="s">
        <v>70</v>
      </c>
    </row>
    <row r="34" spans="1:8" x14ac:dyDescent="0.3">
      <c r="B34" t="str">
        <f>IF(Scoreblad!$N$7="Aan","West",IF($G19="Remise",B19,IF(OR(OR(OR(B20*10+B22=20,C20*10+C22=20),D20*10+D22=20),E20*10+E22=20),B19,E19)))</f>
        <v>West</v>
      </c>
      <c r="C34" t="str">
        <f>IF(Scoreblad!$N$7="Aan","Noord",IF($G19="Remise",C19,IF(OR(OR(OR(C20*10+C22=20,D20*10+D22=20),E20*10+E22=20),B20*10+B22=20),C19,B19)))</f>
        <v>Noord</v>
      </c>
      <c r="D34" t="str">
        <f>IF(Scoreblad!$N$7="Aan","Oost",IF($G19="Remise",D19,IF(OR(OR(OR(D20*10+D22=20,E20*10+E22=20),B20*10+B22=20),C20*10+C22=20),D19,C19)))</f>
        <v>Oost</v>
      </c>
      <c r="E34" t="str">
        <f>IF(Scoreblad!$N$7="Aan","Zuid",IF($G19="Remise",E19,IF(OR(OR(OR(E20*10+E22=20,B20*10+B22=20),C20*10+C22=20),D20*10+D22=20),E19,D19)))</f>
        <v>Zuid</v>
      </c>
      <c r="G34" t="str">
        <f>+Scoreblad!K15</f>
        <v>Naam</v>
      </c>
      <c r="H34" t="s">
        <v>71</v>
      </c>
    </row>
    <row r="35" spans="1:8" x14ac:dyDescent="0.3">
      <c r="A35" t="s">
        <v>12</v>
      </c>
      <c r="B35">
        <f>IF(B34="Oost",2,1)</f>
        <v>1</v>
      </c>
      <c r="C35">
        <f>IF(C34="Oost",2,1)</f>
        <v>1</v>
      </c>
      <c r="D35">
        <f>IF(D34="Oost",2,1)</f>
        <v>2</v>
      </c>
      <c r="E35">
        <f>IF(E34="Oost",2,1)</f>
        <v>1</v>
      </c>
    </row>
    <row r="36" spans="1:8" x14ac:dyDescent="0.3">
      <c r="A36" t="s">
        <v>62</v>
      </c>
      <c r="B36">
        <f>IF(B35=2,$H$1,1)</f>
        <v>1</v>
      </c>
      <c r="C36">
        <f>IF(C35=2,$H$1,1)</f>
        <v>1</v>
      </c>
      <c r="D36">
        <f>IF(D35=2,$H$1,1)</f>
        <v>1</v>
      </c>
      <c r="E36">
        <f>IF(E35=2,$H$1,1)</f>
        <v>1</v>
      </c>
    </row>
    <row r="37" spans="1:8" x14ac:dyDescent="0.3">
      <c r="A37" t="s">
        <v>13</v>
      </c>
      <c r="B37">
        <f>IF(B33=Scoreblad!$K$15,0,1)</f>
        <v>1</v>
      </c>
      <c r="C37">
        <f>IF(C33=Scoreblad!$K$15,0,1)</f>
        <v>1</v>
      </c>
      <c r="D37">
        <f>IF(D33=Scoreblad!$K$15,0,1)</f>
        <v>1</v>
      </c>
      <c r="E37">
        <f>IF(E33=Scoreblad!$K$15,0,1)</f>
        <v>1</v>
      </c>
    </row>
    <row r="38" spans="1:8" x14ac:dyDescent="0.3">
      <c r="A38" t="s">
        <v>14</v>
      </c>
      <c r="B38">
        <f>+Scoreblad!C15/B36</f>
        <v>0</v>
      </c>
      <c r="C38">
        <f>+Scoreblad!E15/C36</f>
        <v>0</v>
      </c>
      <c r="D38">
        <f>+Scoreblad!G15/D36</f>
        <v>0</v>
      </c>
      <c r="E38">
        <f>+Scoreblad!I15/E36</f>
        <v>0</v>
      </c>
      <c r="F38" t="s">
        <v>16</v>
      </c>
    </row>
    <row r="39" spans="1:8" x14ac:dyDescent="0.3">
      <c r="A39" t="str">
        <f>+Scoreblad!$D$5</f>
        <v>speler 1</v>
      </c>
      <c r="B39">
        <v>0</v>
      </c>
      <c r="C39">
        <f>B37*C38*C35*B35</f>
        <v>0</v>
      </c>
      <c r="D39">
        <f>+B37*D38*B35*D35</f>
        <v>0</v>
      </c>
      <c r="E39">
        <f>+B37*E38*E35*B35</f>
        <v>0</v>
      </c>
      <c r="F39">
        <f>SUM(B39:E39)</f>
        <v>0</v>
      </c>
    </row>
    <row r="40" spans="1:8" x14ac:dyDescent="0.3">
      <c r="A40" t="str">
        <f>+Scoreblad!$D$6</f>
        <v>speler 2</v>
      </c>
      <c r="B40">
        <f>+C37*B38*B35*C35</f>
        <v>0</v>
      </c>
      <c r="C40">
        <v>0</v>
      </c>
      <c r="D40">
        <f>+C37*D38*C35*D35</f>
        <v>0</v>
      </c>
      <c r="E40">
        <f>+C37*E38*E35*C35</f>
        <v>0</v>
      </c>
      <c r="F40">
        <f>SUM(B40:E40)</f>
        <v>0</v>
      </c>
    </row>
    <row r="41" spans="1:8" x14ac:dyDescent="0.3">
      <c r="A41" t="str">
        <f>+Scoreblad!$D$7</f>
        <v>speler 3</v>
      </c>
      <c r="B41">
        <f>+D37*B38*B35*D35</f>
        <v>0</v>
      </c>
      <c r="C41">
        <f>+D37*C38*C35*D35</f>
        <v>0</v>
      </c>
      <c r="D41">
        <v>0</v>
      </c>
      <c r="E41">
        <f>+D37*E38*E35*D35</f>
        <v>0</v>
      </c>
      <c r="F41">
        <f>SUM(B41:E41)</f>
        <v>0</v>
      </c>
    </row>
    <row r="42" spans="1:8" x14ac:dyDescent="0.3">
      <c r="A42" t="str">
        <f>+Scoreblad!$D$8</f>
        <v>speler 4</v>
      </c>
      <c r="B42">
        <f>+E37*B38*B35*E35</f>
        <v>0</v>
      </c>
      <c r="C42">
        <f>+E37*C38*E35*C35</f>
        <v>0</v>
      </c>
      <c r="D42">
        <f>+E37*D38*E35*D35</f>
        <v>0</v>
      </c>
      <c r="E42">
        <v>0</v>
      </c>
      <c r="F42">
        <f>SUM(B42:E42)</f>
        <v>0</v>
      </c>
    </row>
    <row r="43" spans="1:8" x14ac:dyDescent="0.3">
      <c r="A43" t="s">
        <v>15</v>
      </c>
      <c r="B43">
        <f>SUM(B39:B42)</f>
        <v>0</v>
      </c>
      <c r="C43">
        <f>SUM(C39:C42)</f>
        <v>0</v>
      </c>
      <c r="D43">
        <f>SUM(D39:D42)</f>
        <v>0</v>
      </c>
      <c r="E43">
        <f>SUM(E39:E42)</f>
        <v>0</v>
      </c>
      <c r="F43">
        <f>SUM(B43:E43)-SUM(F39:F42)</f>
        <v>0</v>
      </c>
    </row>
    <row r="44" spans="1:8" x14ac:dyDescent="0.3">
      <c r="A44" t="s">
        <v>17</v>
      </c>
      <c r="B44">
        <f>+B43-F39</f>
        <v>0</v>
      </c>
      <c r="C44">
        <f>+C43-F40</f>
        <v>0</v>
      </c>
      <c r="D44">
        <f>+D43-F41</f>
        <v>0</v>
      </c>
      <c r="E44">
        <f>+E43-F42</f>
        <v>0</v>
      </c>
    </row>
    <row r="46" spans="1:8" x14ac:dyDescent="0.3">
      <c r="A46" t="s">
        <v>18</v>
      </c>
    </row>
    <row r="48" spans="1:8" x14ac:dyDescent="0.3">
      <c r="A48" t="s">
        <v>11</v>
      </c>
      <c r="B48" t="str">
        <f>+Scoreblad!$D$5</f>
        <v>speler 1</v>
      </c>
      <c r="C48" t="str">
        <f>+Scoreblad!$D$6</f>
        <v>speler 2</v>
      </c>
      <c r="D48" t="str">
        <f>+Scoreblad!$D$7</f>
        <v>speler 3</v>
      </c>
      <c r="E48" t="str">
        <f>+Scoreblad!$D$8</f>
        <v>speler 4</v>
      </c>
      <c r="G48" t="s">
        <v>70</v>
      </c>
    </row>
    <row r="49" spans="1:8" x14ac:dyDescent="0.3">
      <c r="B49" t="str">
        <f>IF(Scoreblad!$N$7="Aan","Zuid",IF($G34="Remise",B34,IF(OR(OR(OR(B35*10+B37=20,C35*10+C37=20),D35*10+D37=20),E35*10+E37=20),B34,E34)))</f>
        <v>Zuid</v>
      </c>
      <c r="C49" t="str">
        <f>IF(Scoreblad!$N$7="Aan","West",IF($G34="Remise",C34,IF(OR(OR(OR(C35*10+C37=20,D35*10+D37=20),E35*10+E37=20),B35*10+B37=20),C34,B34)))</f>
        <v>West</v>
      </c>
      <c r="D49" t="str">
        <f>IF(Scoreblad!$N$7="Aan","Noord",IF($G34="Remise",D34,IF(OR(OR(OR(D35*10+D37=20,E35*10+E37=20),B35*10+B37=20),C35*10+C37=20),D34,C34)))</f>
        <v>Noord</v>
      </c>
      <c r="E49" t="str">
        <f>IF(Scoreblad!$N$7="Aan","Oost",IF($G34="Remise",E34,IF(OR(OR(OR(E35*10+E37=20,B35*10+B37=20),C35*10+C37=20),D35*10+D37=20),E34,D34)))</f>
        <v>Oost</v>
      </c>
      <c r="G49" t="str">
        <f>+Scoreblad!K16</f>
        <v>Naam</v>
      </c>
      <c r="H49" t="s">
        <v>71</v>
      </c>
    </row>
    <row r="50" spans="1:8" x14ac:dyDescent="0.3">
      <c r="A50" t="s">
        <v>12</v>
      </c>
      <c r="B50">
        <f>IF(B49="Oost",2,1)</f>
        <v>1</v>
      </c>
      <c r="C50">
        <f>IF(C49="Oost",2,1)</f>
        <v>1</v>
      </c>
      <c r="D50">
        <f>IF(D49="Oost",2,1)</f>
        <v>1</v>
      </c>
      <c r="E50">
        <f>IF(E49="Oost",2,1)</f>
        <v>2</v>
      </c>
    </row>
    <row r="51" spans="1:8" x14ac:dyDescent="0.3">
      <c r="A51" t="s">
        <v>62</v>
      </c>
      <c r="B51">
        <f>IF(B50=2,$H$1,1)</f>
        <v>1</v>
      </c>
      <c r="C51">
        <f>IF(C50=2,$H$1,1)</f>
        <v>1</v>
      </c>
      <c r="D51">
        <f>IF(D50=2,$H$1,1)</f>
        <v>1</v>
      </c>
      <c r="E51">
        <f>IF(E50=2,$H$1,1)</f>
        <v>1</v>
      </c>
    </row>
    <row r="52" spans="1:8" x14ac:dyDescent="0.3">
      <c r="A52" t="s">
        <v>13</v>
      </c>
      <c r="B52">
        <f>IF(B48=Scoreblad!$K$16,0,1)</f>
        <v>1</v>
      </c>
      <c r="C52">
        <f>IF(C48=Scoreblad!$K$16,0,1)</f>
        <v>1</v>
      </c>
      <c r="D52">
        <f>IF(D48=Scoreblad!$K$16,0,1)</f>
        <v>1</v>
      </c>
      <c r="E52">
        <f>IF(E48=Scoreblad!$K$16,0,1)</f>
        <v>1</v>
      </c>
    </row>
    <row r="53" spans="1:8" x14ac:dyDescent="0.3">
      <c r="A53" t="s">
        <v>14</v>
      </c>
      <c r="B53">
        <f>+Scoreblad!C16/B51</f>
        <v>0</v>
      </c>
      <c r="C53">
        <f>+Scoreblad!E16/C51</f>
        <v>0</v>
      </c>
      <c r="D53">
        <f>+Scoreblad!G16/D51</f>
        <v>0</v>
      </c>
      <c r="E53">
        <f>+Scoreblad!I16/E51</f>
        <v>0</v>
      </c>
      <c r="F53" t="s">
        <v>16</v>
      </c>
    </row>
    <row r="54" spans="1:8" x14ac:dyDescent="0.3">
      <c r="A54" t="str">
        <f>+Scoreblad!$D$5</f>
        <v>speler 1</v>
      </c>
      <c r="B54">
        <v>0</v>
      </c>
      <c r="C54">
        <f>B52*C53*C50*B50</f>
        <v>0</v>
      </c>
      <c r="D54">
        <f>+B52*D53*B50*D50</f>
        <v>0</v>
      </c>
      <c r="E54">
        <f>+B52*E53*E50*B50</f>
        <v>0</v>
      </c>
      <c r="F54">
        <f>SUM(B54:E54)</f>
        <v>0</v>
      </c>
    </row>
    <row r="55" spans="1:8" x14ac:dyDescent="0.3">
      <c r="A55" t="str">
        <f>+Scoreblad!$D$6</f>
        <v>speler 2</v>
      </c>
      <c r="B55">
        <f>+C52*B53*B50*C50</f>
        <v>0</v>
      </c>
      <c r="C55">
        <v>0</v>
      </c>
      <c r="D55">
        <f>+C52*D53*C50*D50</f>
        <v>0</v>
      </c>
      <c r="E55">
        <f>+C52*E53*E50*C50</f>
        <v>0</v>
      </c>
      <c r="F55">
        <f>SUM(B55:E55)</f>
        <v>0</v>
      </c>
    </row>
    <row r="56" spans="1:8" x14ac:dyDescent="0.3">
      <c r="A56" t="str">
        <f>+Scoreblad!$D$7</f>
        <v>speler 3</v>
      </c>
      <c r="B56">
        <f>+D52*B53*B50*D50</f>
        <v>0</v>
      </c>
      <c r="C56">
        <f>+D52*C53*C50*D50</f>
        <v>0</v>
      </c>
      <c r="D56">
        <v>0</v>
      </c>
      <c r="E56">
        <f>+D52*E53*E50*D50</f>
        <v>0</v>
      </c>
      <c r="F56">
        <f>SUM(B56:E56)</f>
        <v>0</v>
      </c>
    </row>
    <row r="57" spans="1:8" x14ac:dyDescent="0.3">
      <c r="A57" t="str">
        <f>+Scoreblad!$D$8</f>
        <v>speler 4</v>
      </c>
      <c r="B57">
        <f>+E52*B53*B50*E50</f>
        <v>0</v>
      </c>
      <c r="C57">
        <f>+E52*C53*E50*C50</f>
        <v>0</v>
      </c>
      <c r="D57">
        <f>+E52*D53*E50*D50</f>
        <v>0</v>
      </c>
      <c r="E57">
        <v>0</v>
      </c>
      <c r="F57">
        <f>SUM(B57:E57)</f>
        <v>0</v>
      </c>
    </row>
    <row r="58" spans="1:8" x14ac:dyDescent="0.3">
      <c r="A58" t="s">
        <v>15</v>
      </c>
      <c r="B58">
        <f>SUM(B54:B57)</f>
        <v>0</v>
      </c>
      <c r="C58">
        <f>SUM(C54:C57)</f>
        <v>0</v>
      </c>
      <c r="D58">
        <f>SUM(D54:D57)</f>
        <v>0</v>
      </c>
      <c r="E58">
        <f>SUM(E54:E57)</f>
        <v>0</v>
      </c>
      <c r="F58">
        <f>SUM(B58:E58)-SUM(F54:F57)</f>
        <v>0</v>
      </c>
    </row>
    <row r="59" spans="1:8" x14ac:dyDescent="0.3">
      <c r="A59" t="s">
        <v>17</v>
      </c>
      <c r="B59">
        <f>+B58-F54</f>
        <v>0</v>
      </c>
      <c r="C59">
        <f>+C58-F55</f>
        <v>0</v>
      </c>
      <c r="D59">
        <f>+D58-F56</f>
        <v>0</v>
      </c>
      <c r="E59">
        <f>+E58-F57</f>
        <v>0</v>
      </c>
    </row>
    <row r="61" spans="1:8" x14ac:dyDescent="0.3">
      <c r="A61" t="s">
        <v>19</v>
      </c>
    </row>
    <row r="63" spans="1:8" x14ac:dyDescent="0.3">
      <c r="A63" t="s">
        <v>11</v>
      </c>
      <c r="B63" t="str">
        <f>+Scoreblad!$D$5</f>
        <v>speler 1</v>
      </c>
      <c r="C63" t="str">
        <f>+Scoreblad!$D$6</f>
        <v>speler 2</v>
      </c>
      <c r="D63" t="str">
        <f>+Scoreblad!$D$7</f>
        <v>speler 3</v>
      </c>
      <c r="E63" t="str">
        <f>+Scoreblad!$D$8</f>
        <v>speler 4</v>
      </c>
      <c r="G63" t="s">
        <v>70</v>
      </c>
    </row>
    <row r="64" spans="1:8" x14ac:dyDescent="0.3">
      <c r="B64" t="str">
        <f>IF(Scoreblad!$N$7="Aan","Oost",IF($G49="Remise",B49,IF(OR(OR(OR(B50*10+B52=20,C50*10+C52=20),D50*10+D52=20),E50*10+E52=20),B49,E49)))</f>
        <v>Oost</v>
      </c>
      <c r="C64" t="str">
        <f>IF(Scoreblad!$N$7="Aan","Zuid",IF($G49="Remise",C49,IF(OR(OR(OR(C50*10+C52=20,D50*10+D52=20),E50*10+E52=20),B50*10+B52=20),C49,B49)))</f>
        <v>Zuid</v>
      </c>
      <c r="D64" t="str">
        <f>IF(Scoreblad!$N$7="Aan","West",IF($G49="Remise",D49,IF(OR(OR(OR(D50*10+D52=20,E50*10+E52=20),B50*10+B52=20),C50*10+C52=20),D49,C49)))</f>
        <v>West</v>
      </c>
      <c r="E64" t="str">
        <f>IF(Scoreblad!$N$7="Aan","Noord",IF($G49="Remise",E49,IF(OR(OR(OR(E50*10+E52=20,B50*10+B52=20),C50*10+C52=20),D50*10+D52=20),E49,D49)))</f>
        <v>Noord</v>
      </c>
      <c r="G64" t="str">
        <f>+Scoreblad!K17</f>
        <v>Naam</v>
      </c>
    </row>
    <row r="65" spans="1:7" x14ac:dyDescent="0.3">
      <c r="A65" t="s">
        <v>12</v>
      </c>
      <c r="B65">
        <f>IF(B64="Oost",2,1)</f>
        <v>2</v>
      </c>
      <c r="C65">
        <f>IF(C64="Oost",2,1)</f>
        <v>1</v>
      </c>
      <c r="D65">
        <f>IF(D64="Oost",2,1)</f>
        <v>1</v>
      </c>
      <c r="E65">
        <f>IF(E64="Oost",2,1)</f>
        <v>1</v>
      </c>
    </row>
    <row r="66" spans="1:7" x14ac:dyDescent="0.3">
      <c r="A66" t="s">
        <v>62</v>
      </c>
      <c r="B66">
        <f>IF(B65=2,$H$1,1)</f>
        <v>1</v>
      </c>
      <c r="C66">
        <f>IF(C65=2,$H$1,1)</f>
        <v>1</v>
      </c>
      <c r="D66">
        <f>IF(D65=2,$H$1,1)</f>
        <v>1</v>
      </c>
      <c r="E66">
        <f>IF(E65=2,$H$1,1)</f>
        <v>1</v>
      </c>
    </row>
    <row r="67" spans="1:7" x14ac:dyDescent="0.3">
      <c r="A67" t="s">
        <v>13</v>
      </c>
      <c r="B67">
        <f>IF(B63=Scoreblad!$K$17,0,1)</f>
        <v>1</v>
      </c>
      <c r="C67">
        <f>IF(C63=Scoreblad!$K$17,0,1)</f>
        <v>1</v>
      </c>
      <c r="D67">
        <f>IF(D63=Scoreblad!$K$17,0,1)</f>
        <v>1</v>
      </c>
      <c r="E67">
        <f>IF(E63=Scoreblad!$K$17,0,1)</f>
        <v>1</v>
      </c>
    </row>
    <row r="68" spans="1:7" x14ac:dyDescent="0.3">
      <c r="A68" t="s">
        <v>14</v>
      </c>
      <c r="B68">
        <f>+Scoreblad!C17/B66</f>
        <v>0</v>
      </c>
      <c r="C68">
        <f>+Scoreblad!E17/C66</f>
        <v>0</v>
      </c>
      <c r="D68">
        <f>+Scoreblad!G17/D66</f>
        <v>0</v>
      </c>
      <c r="E68">
        <f>+Scoreblad!I17/E66</f>
        <v>0</v>
      </c>
      <c r="F68" t="s">
        <v>16</v>
      </c>
    </row>
    <row r="69" spans="1:7" x14ac:dyDescent="0.3">
      <c r="A69" t="str">
        <f>+Scoreblad!$D$5</f>
        <v>speler 1</v>
      </c>
      <c r="B69">
        <v>0</v>
      </c>
      <c r="C69">
        <f>B67*C68*C65*B65</f>
        <v>0</v>
      </c>
      <c r="D69">
        <f>+B67*D68*B65*D65</f>
        <v>0</v>
      </c>
      <c r="E69">
        <f>+B67*E68*E65*B65</f>
        <v>0</v>
      </c>
      <c r="F69">
        <f>SUM(B69:E69)</f>
        <v>0</v>
      </c>
    </row>
    <row r="70" spans="1:7" x14ac:dyDescent="0.3">
      <c r="A70" t="str">
        <f>+Scoreblad!$D$6</f>
        <v>speler 2</v>
      </c>
      <c r="B70">
        <f>+C67*B68*B65*C65</f>
        <v>0</v>
      </c>
      <c r="C70">
        <v>0</v>
      </c>
      <c r="D70">
        <f>+C67*D68*C65*D65</f>
        <v>0</v>
      </c>
      <c r="E70">
        <f>+C67*E68*E65*C65</f>
        <v>0</v>
      </c>
      <c r="F70">
        <f>SUM(B70:E70)</f>
        <v>0</v>
      </c>
    </row>
    <row r="71" spans="1:7" x14ac:dyDescent="0.3">
      <c r="A71" t="str">
        <f>+Scoreblad!$D$7</f>
        <v>speler 3</v>
      </c>
      <c r="B71">
        <f>+D67*B68*B65*D65</f>
        <v>0</v>
      </c>
      <c r="C71">
        <f>+D67*C68*C65*D65</f>
        <v>0</v>
      </c>
      <c r="D71">
        <v>0</v>
      </c>
      <c r="E71">
        <f>+D67*E68*E65*D65</f>
        <v>0</v>
      </c>
      <c r="F71">
        <f>SUM(B71:E71)</f>
        <v>0</v>
      </c>
    </row>
    <row r="72" spans="1:7" x14ac:dyDescent="0.3">
      <c r="A72" t="str">
        <f>+Scoreblad!$D$8</f>
        <v>speler 4</v>
      </c>
      <c r="B72">
        <f>+E67*B68*B65*E65</f>
        <v>0</v>
      </c>
      <c r="C72">
        <f>+E67*C68*E65*C65</f>
        <v>0</v>
      </c>
      <c r="D72">
        <f>+E67*D68*E65*D65</f>
        <v>0</v>
      </c>
      <c r="E72">
        <v>0</v>
      </c>
      <c r="F72">
        <f>SUM(B72:E72)</f>
        <v>0</v>
      </c>
    </row>
    <row r="73" spans="1:7" x14ac:dyDescent="0.3">
      <c r="A73" t="s">
        <v>15</v>
      </c>
      <c r="B73">
        <f>SUM(B69:B72)</f>
        <v>0</v>
      </c>
      <c r="C73">
        <f>SUM(C69:C72)</f>
        <v>0</v>
      </c>
      <c r="D73">
        <f>SUM(D69:D72)</f>
        <v>0</v>
      </c>
      <c r="E73">
        <f>SUM(E69:E72)</f>
        <v>0</v>
      </c>
      <c r="F73">
        <f>SUM(B73:E73)-SUM(F69:F72)</f>
        <v>0</v>
      </c>
    </row>
    <row r="74" spans="1:7" x14ac:dyDescent="0.3">
      <c r="A74" t="s">
        <v>17</v>
      </c>
      <c r="B74">
        <f>+B73-F69</f>
        <v>0</v>
      </c>
      <c r="C74">
        <f>+C73-F70</f>
        <v>0</v>
      </c>
      <c r="D74">
        <f>+D73-F71</f>
        <v>0</v>
      </c>
      <c r="E74">
        <f>+E73-F72</f>
        <v>0</v>
      </c>
    </row>
    <row r="76" spans="1:7" x14ac:dyDescent="0.3">
      <c r="A76" t="s">
        <v>20</v>
      </c>
    </row>
    <row r="78" spans="1:7" x14ac:dyDescent="0.3">
      <c r="A78" t="s">
        <v>11</v>
      </c>
      <c r="B78" t="str">
        <f>+Scoreblad!$D$5</f>
        <v>speler 1</v>
      </c>
      <c r="C78" t="str">
        <f>+Scoreblad!$D$6</f>
        <v>speler 2</v>
      </c>
      <c r="D78" t="str">
        <f>+Scoreblad!$D$7</f>
        <v>speler 3</v>
      </c>
      <c r="E78" t="str">
        <f>+Scoreblad!$D$8</f>
        <v>speler 4</v>
      </c>
      <c r="G78" t="s">
        <v>70</v>
      </c>
    </row>
    <row r="79" spans="1:7" x14ac:dyDescent="0.3">
      <c r="B79" t="str">
        <f>IF(Scoreblad!$N$7="Aan","Noord",IF($G64="Remise",B64,IF(OR(OR(OR(B65*10+B67=20,C65*10+C67=20),D65*10+D67=20),E65*10+E67=20),B64,E64)))</f>
        <v>Noord</v>
      </c>
      <c r="C79" t="str">
        <f>IF(Scoreblad!$N$7="Aan","Oost",IF($G64="Remise",C64,IF(OR(OR(OR(C65*10+C67=20,D65*10+D67=20),E65*10+E67=20),B65*10+B67=20),C64,B64)))</f>
        <v>Oost</v>
      </c>
      <c r="D79" t="str">
        <f>IF(Scoreblad!$N$7="Aan","Zuid",IF($G64="Remise",D64,IF(OR(OR(OR(D65*10+D67=20,E65*10+E67=20),B65*10+B67=20),C65*10+C67=20),D64,C64)))</f>
        <v>Zuid</v>
      </c>
      <c r="E79" t="str">
        <f>IF(Scoreblad!$N$7="Aan","West",IF($G64="Remise",E64,IF(OR(OR(OR(E65*10+E67=20,B65*10+B67=20),C65*10+C67=20),D65*10+D67=20),E64,D64)))</f>
        <v>West</v>
      </c>
      <c r="G79" t="str">
        <f>+Scoreblad!K18</f>
        <v>Naam</v>
      </c>
    </row>
    <row r="80" spans="1:7" x14ac:dyDescent="0.3">
      <c r="A80" t="s">
        <v>12</v>
      </c>
      <c r="B80">
        <f>IF(B79="Oost",2,1)</f>
        <v>1</v>
      </c>
      <c r="C80">
        <f>IF(C79="Oost",2,1)</f>
        <v>2</v>
      </c>
      <c r="D80">
        <f>IF(D79="Oost",2,1)</f>
        <v>1</v>
      </c>
      <c r="E80">
        <f>IF(E79="Oost",2,1)</f>
        <v>1</v>
      </c>
    </row>
    <row r="81" spans="1:7" x14ac:dyDescent="0.3">
      <c r="A81" t="s">
        <v>62</v>
      </c>
      <c r="B81">
        <f>IF(B80=2,$H$1,1)</f>
        <v>1</v>
      </c>
      <c r="C81">
        <f>IF(C80=2,$H$1,1)</f>
        <v>1</v>
      </c>
      <c r="D81">
        <f>IF(D80=2,$H$1,1)</f>
        <v>1</v>
      </c>
      <c r="E81">
        <f>IF(E80=2,$H$1,1)</f>
        <v>1</v>
      </c>
    </row>
    <row r="82" spans="1:7" x14ac:dyDescent="0.3">
      <c r="A82" t="s">
        <v>13</v>
      </c>
      <c r="B82">
        <f>IF(B78=Scoreblad!$K$18,0,1)</f>
        <v>1</v>
      </c>
      <c r="C82">
        <f>IF(C78=Scoreblad!$K$18,0,1)</f>
        <v>1</v>
      </c>
      <c r="D82">
        <f>IF(D78=Scoreblad!$K$18,0,1)</f>
        <v>1</v>
      </c>
      <c r="E82">
        <f>IF(E78=Scoreblad!$K$18,0,1)</f>
        <v>1</v>
      </c>
    </row>
    <row r="83" spans="1:7" x14ac:dyDescent="0.3">
      <c r="A83" t="s">
        <v>14</v>
      </c>
      <c r="B83">
        <f>+Scoreblad!C18/B81</f>
        <v>0</v>
      </c>
      <c r="C83">
        <f>+Scoreblad!E18/C81</f>
        <v>0</v>
      </c>
      <c r="D83">
        <f>+Scoreblad!G18/D81</f>
        <v>0</v>
      </c>
      <c r="E83">
        <f>+Scoreblad!I18/E81</f>
        <v>0</v>
      </c>
      <c r="F83" t="s">
        <v>16</v>
      </c>
    </row>
    <row r="84" spans="1:7" x14ac:dyDescent="0.3">
      <c r="A84" t="str">
        <f>+Scoreblad!$D$5</f>
        <v>speler 1</v>
      </c>
      <c r="B84">
        <v>0</v>
      </c>
      <c r="C84">
        <f>B82*C83*C80*B80</f>
        <v>0</v>
      </c>
      <c r="D84">
        <f>+B82*D83*B80*D80</f>
        <v>0</v>
      </c>
      <c r="E84">
        <f>+B82*E83*E80*B80</f>
        <v>0</v>
      </c>
      <c r="F84">
        <f>SUM(B84:E84)</f>
        <v>0</v>
      </c>
    </row>
    <row r="85" spans="1:7" x14ac:dyDescent="0.3">
      <c r="A85" t="str">
        <f>+Scoreblad!$D$6</f>
        <v>speler 2</v>
      </c>
      <c r="B85">
        <f>+C82*B83*B80*C80</f>
        <v>0</v>
      </c>
      <c r="C85">
        <v>0</v>
      </c>
      <c r="D85">
        <f>+C82*D83*C80*D80</f>
        <v>0</v>
      </c>
      <c r="E85">
        <f>+C82*E83*E80*C80</f>
        <v>0</v>
      </c>
      <c r="F85">
        <f>SUM(B85:E85)</f>
        <v>0</v>
      </c>
    </row>
    <row r="86" spans="1:7" x14ac:dyDescent="0.3">
      <c r="A86" t="str">
        <f>+Scoreblad!$D$7</f>
        <v>speler 3</v>
      </c>
      <c r="B86">
        <f>+D82*B83*B80*D80</f>
        <v>0</v>
      </c>
      <c r="C86">
        <f>+D82*C83*C80*D80</f>
        <v>0</v>
      </c>
      <c r="D86">
        <v>0</v>
      </c>
      <c r="E86">
        <f>+D82*E83*E80*D80</f>
        <v>0</v>
      </c>
      <c r="F86">
        <f>SUM(B86:E86)</f>
        <v>0</v>
      </c>
    </row>
    <row r="87" spans="1:7" x14ac:dyDescent="0.3">
      <c r="A87" t="str">
        <f>+Scoreblad!$D$8</f>
        <v>speler 4</v>
      </c>
      <c r="B87">
        <f>+E82*B83*B80*E80</f>
        <v>0</v>
      </c>
      <c r="C87">
        <f>+E82*C83*E80*C80</f>
        <v>0</v>
      </c>
      <c r="D87">
        <f>+E82*D83*E80*D80</f>
        <v>0</v>
      </c>
      <c r="E87">
        <v>0</v>
      </c>
      <c r="F87">
        <f>SUM(B87:E87)</f>
        <v>0</v>
      </c>
    </row>
    <row r="88" spans="1:7" x14ac:dyDescent="0.3">
      <c r="A88" t="s">
        <v>15</v>
      </c>
      <c r="B88">
        <f>SUM(B84:B87)</f>
        <v>0</v>
      </c>
      <c r="C88">
        <f>SUM(C84:C87)</f>
        <v>0</v>
      </c>
      <c r="D88">
        <f>SUM(D84:D87)</f>
        <v>0</v>
      </c>
      <c r="E88">
        <f>SUM(E84:E87)</f>
        <v>0</v>
      </c>
      <c r="F88">
        <f>SUM(B88:E88)-SUM(F84:F87)</f>
        <v>0</v>
      </c>
    </row>
    <row r="89" spans="1:7" x14ac:dyDescent="0.3">
      <c r="A89" t="s">
        <v>17</v>
      </c>
      <c r="B89">
        <f>+B88-F84</f>
        <v>0</v>
      </c>
      <c r="C89">
        <f>+C88-F85</f>
        <v>0</v>
      </c>
      <c r="D89">
        <f>+D88-F86</f>
        <v>0</v>
      </c>
      <c r="E89">
        <f>+E88-F87</f>
        <v>0</v>
      </c>
    </row>
    <row r="91" spans="1:7" x14ac:dyDescent="0.3">
      <c r="A91" t="s">
        <v>21</v>
      </c>
    </row>
    <row r="93" spans="1:7" x14ac:dyDescent="0.3">
      <c r="A93" t="s">
        <v>11</v>
      </c>
      <c r="B93" t="str">
        <f>+Scoreblad!$D$5</f>
        <v>speler 1</v>
      </c>
      <c r="C93" t="str">
        <f>+Scoreblad!$D$6</f>
        <v>speler 2</v>
      </c>
      <c r="D93" t="str">
        <f>+Scoreblad!$D$7</f>
        <v>speler 3</v>
      </c>
      <c r="E93" t="str">
        <f>+Scoreblad!$D$8</f>
        <v>speler 4</v>
      </c>
      <c r="G93" t="s">
        <v>70</v>
      </c>
    </row>
    <row r="94" spans="1:7" x14ac:dyDescent="0.3">
      <c r="B94" t="str">
        <f>IF(Scoreblad!$N$7="Aan","West",IF($G79="Remise",B79,IF(OR(OR(OR(B80*10+B82=20,C80*10+C82=20),D80*10+D82=20),E80*10+E82=20),B79,E79)))</f>
        <v>West</v>
      </c>
      <c r="C94" t="str">
        <f>IF(Scoreblad!$N$7="Aan","Noord",IF($G79="Remise",C79,IF(OR(OR(OR(C80*10+C82=20,D80*10+D82=20),E80*10+E82=20),B80*10+B82=20),C79,B79)))</f>
        <v>Noord</v>
      </c>
      <c r="D94" t="str">
        <f>IF(Scoreblad!$N$7="Aan","Oost",IF($G79="Remise",D79,IF(OR(OR(OR(D80*10+D82=20,E80*10+E82=20),B80*10+B82=20),C80*10+C82=20),D79,C79)))</f>
        <v>Oost</v>
      </c>
      <c r="E94" t="str">
        <f>IF(Scoreblad!$N$7="Aan","Zuid",IF($G79="Remise",E79,IF(OR(OR(OR(E80*10+E82=20,B80*10+B82=20),C80*10+C82=20),D80*10+D82=20),E79,D79)))</f>
        <v>Zuid</v>
      </c>
      <c r="G94" t="str">
        <f>+Scoreblad!K19</f>
        <v>Naam</v>
      </c>
    </row>
    <row r="95" spans="1:7" x14ac:dyDescent="0.3">
      <c r="A95" t="s">
        <v>12</v>
      </c>
      <c r="B95">
        <f>IF(B94="Oost",2,1)</f>
        <v>1</v>
      </c>
      <c r="C95">
        <f>IF(C94="Oost",2,1)</f>
        <v>1</v>
      </c>
      <c r="D95">
        <f>IF(D94="Oost",2,1)</f>
        <v>2</v>
      </c>
      <c r="E95">
        <f>IF(E94="Oost",2,1)</f>
        <v>1</v>
      </c>
    </row>
    <row r="96" spans="1:7" x14ac:dyDescent="0.3">
      <c r="A96" t="s">
        <v>62</v>
      </c>
      <c r="B96">
        <f>IF(B95=2,$H$1,1)</f>
        <v>1</v>
      </c>
      <c r="C96">
        <f>IF(C95=2,$H$1,1)</f>
        <v>1</v>
      </c>
      <c r="D96">
        <f>IF(D95=2,$H$1,1)</f>
        <v>1</v>
      </c>
      <c r="E96">
        <f>IF(E95=2,$H$1,1)</f>
        <v>1</v>
      </c>
    </row>
    <row r="97" spans="1:7" x14ac:dyDescent="0.3">
      <c r="A97" t="s">
        <v>13</v>
      </c>
      <c r="B97">
        <f>IF(B93=Scoreblad!$K$19,0,1)</f>
        <v>1</v>
      </c>
      <c r="C97">
        <f>IF(C93=Scoreblad!$K$19,0,1)</f>
        <v>1</v>
      </c>
      <c r="D97">
        <f>IF(D93=Scoreblad!$K$19,0,1)</f>
        <v>1</v>
      </c>
      <c r="E97">
        <f>IF(E93=Scoreblad!$K$19,0,1)</f>
        <v>1</v>
      </c>
    </row>
    <row r="98" spans="1:7" x14ac:dyDescent="0.3">
      <c r="A98" t="s">
        <v>14</v>
      </c>
      <c r="B98">
        <f>+Scoreblad!C19/B96</f>
        <v>0</v>
      </c>
      <c r="C98">
        <f>+Scoreblad!E19/C96</f>
        <v>0</v>
      </c>
      <c r="D98">
        <f>+Scoreblad!G19/D96</f>
        <v>0</v>
      </c>
      <c r="E98">
        <f>+Scoreblad!I19/E96</f>
        <v>0</v>
      </c>
      <c r="F98" t="s">
        <v>16</v>
      </c>
    </row>
    <row r="99" spans="1:7" x14ac:dyDescent="0.3">
      <c r="A99" t="str">
        <f>+Scoreblad!$D$5</f>
        <v>speler 1</v>
      </c>
      <c r="B99">
        <v>0</v>
      </c>
      <c r="C99">
        <f>B97*C98*C95*B95</f>
        <v>0</v>
      </c>
      <c r="D99">
        <f>+B97*D98*B95*D95</f>
        <v>0</v>
      </c>
      <c r="E99">
        <f>+B97*E98*E95*B95</f>
        <v>0</v>
      </c>
      <c r="F99">
        <f>SUM(B99:E99)</f>
        <v>0</v>
      </c>
    </row>
    <row r="100" spans="1:7" x14ac:dyDescent="0.3">
      <c r="A100" t="str">
        <f>+Scoreblad!$D$6</f>
        <v>speler 2</v>
      </c>
      <c r="B100">
        <f>+C97*B98*B95*C95</f>
        <v>0</v>
      </c>
      <c r="C100">
        <v>0</v>
      </c>
      <c r="D100">
        <f>+C97*D98*C95*D95</f>
        <v>0</v>
      </c>
      <c r="E100">
        <f>+C97*E98*E95*C95</f>
        <v>0</v>
      </c>
      <c r="F100">
        <f>SUM(B100:E100)</f>
        <v>0</v>
      </c>
    </row>
    <row r="101" spans="1:7" x14ac:dyDescent="0.3">
      <c r="A101" t="str">
        <f>+Scoreblad!$D$7</f>
        <v>speler 3</v>
      </c>
      <c r="B101">
        <f>+D97*B98*B95*D95</f>
        <v>0</v>
      </c>
      <c r="C101">
        <f>+D97*C98*C95*D95</f>
        <v>0</v>
      </c>
      <c r="D101">
        <v>0</v>
      </c>
      <c r="E101">
        <f>+D97*E98*E95*D95</f>
        <v>0</v>
      </c>
      <c r="F101">
        <f>SUM(B101:E101)</f>
        <v>0</v>
      </c>
    </row>
    <row r="102" spans="1:7" x14ac:dyDescent="0.3">
      <c r="A102" t="str">
        <f>+Scoreblad!$D$8</f>
        <v>speler 4</v>
      </c>
      <c r="B102">
        <f>+E97*B98*B95*E95</f>
        <v>0</v>
      </c>
      <c r="C102">
        <f>+E97*C98*E95*C95</f>
        <v>0</v>
      </c>
      <c r="D102">
        <f>+E97*D98*E95*D95</f>
        <v>0</v>
      </c>
      <c r="E102">
        <v>0</v>
      </c>
      <c r="F102">
        <f>SUM(B102:E102)</f>
        <v>0</v>
      </c>
    </row>
    <row r="103" spans="1:7" x14ac:dyDescent="0.3">
      <c r="A103" t="s">
        <v>15</v>
      </c>
      <c r="B103">
        <f>SUM(B99:B102)</f>
        <v>0</v>
      </c>
      <c r="C103">
        <f>SUM(C99:C102)</f>
        <v>0</v>
      </c>
      <c r="D103">
        <f>SUM(D99:D102)</f>
        <v>0</v>
      </c>
      <c r="E103">
        <f>SUM(E99:E102)</f>
        <v>0</v>
      </c>
      <c r="F103">
        <f>SUM(B103:E103)-SUM(F99:F102)</f>
        <v>0</v>
      </c>
    </row>
    <row r="104" spans="1:7" x14ac:dyDescent="0.3">
      <c r="A104" t="s">
        <v>17</v>
      </c>
      <c r="B104">
        <f>+B103-F99</f>
        <v>0</v>
      </c>
      <c r="C104">
        <f>+C103-F100</f>
        <v>0</v>
      </c>
      <c r="D104">
        <f>+D103-F101</f>
        <v>0</v>
      </c>
      <c r="E104">
        <f>+E103-F102</f>
        <v>0</v>
      </c>
    </row>
    <row r="106" spans="1:7" x14ac:dyDescent="0.3">
      <c r="A106" t="s">
        <v>22</v>
      </c>
    </row>
    <row r="108" spans="1:7" x14ac:dyDescent="0.3">
      <c r="A108" t="s">
        <v>11</v>
      </c>
      <c r="B108" t="str">
        <f>+Scoreblad!$D$5</f>
        <v>speler 1</v>
      </c>
      <c r="C108" t="str">
        <f>+Scoreblad!$D$6</f>
        <v>speler 2</v>
      </c>
      <c r="D108" t="str">
        <f>+Scoreblad!$D$7</f>
        <v>speler 3</v>
      </c>
      <c r="E108" t="str">
        <f>+Scoreblad!$D$8</f>
        <v>speler 4</v>
      </c>
      <c r="G108" t="s">
        <v>70</v>
      </c>
    </row>
    <row r="109" spans="1:7" x14ac:dyDescent="0.3">
      <c r="B109" t="str">
        <f>IF(Scoreblad!$N$7="Aan","Zuid",IF($G94="Remise",B94,IF(OR(OR(OR(B95*10+B97=20,C95*10+C97=20),D95*10+D97=20),E95*10+E97=20),B94,E94)))</f>
        <v>Zuid</v>
      </c>
      <c r="C109" t="str">
        <f>IF(Scoreblad!$N$7="Aan","West",IF($G94="Remise",C94,IF(OR(OR(OR(C95*10+C97=20,D95*10+D97=20),E95*10+E97=20),B95*10+B97=20),C94,B94)))</f>
        <v>West</v>
      </c>
      <c r="D109" t="str">
        <f>IF(Scoreblad!$N$7="Aan","Noord",IF($G94="Remise",D94,IF(OR(OR(OR(D95*10+D97=20,E95*10+E97=20),B95*10+B97=20),C95*10+C97=20),D94,C94)))</f>
        <v>Noord</v>
      </c>
      <c r="E109" t="str">
        <f>IF(Scoreblad!$N$7="Aan","Oost",IF($G94="Remise",E94,IF(OR(OR(OR(E95*10+E97=20,B95*10+B97=20),C95*10+C97=20),D95*10+D97=20),E94,D94)))</f>
        <v>Oost</v>
      </c>
      <c r="G109" t="str">
        <f>+Scoreblad!K20</f>
        <v>Naam</v>
      </c>
    </row>
    <row r="110" spans="1:7" x14ac:dyDescent="0.3">
      <c r="A110" t="s">
        <v>12</v>
      </c>
      <c r="B110">
        <f>IF(B109="Oost",2,1)</f>
        <v>1</v>
      </c>
      <c r="C110">
        <f>IF(C109="Oost",2,1)</f>
        <v>1</v>
      </c>
      <c r="D110">
        <f>IF(D109="Oost",2,1)</f>
        <v>1</v>
      </c>
      <c r="E110">
        <f>IF(E109="Oost",2,1)</f>
        <v>2</v>
      </c>
    </row>
    <row r="111" spans="1:7" x14ac:dyDescent="0.3">
      <c r="A111" t="s">
        <v>62</v>
      </c>
      <c r="B111">
        <f>IF(B110=2,$H$1,1)</f>
        <v>1</v>
      </c>
      <c r="C111">
        <f>IF(C110=2,$H$1,1)</f>
        <v>1</v>
      </c>
      <c r="D111">
        <f>IF(D110=2,$H$1,1)</f>
        <v>1</v>
      </c>
      <c r="E111">
        <f>IF(E110=2,$H$1,1)</f>
        <v>1</v>
      </c>
    </row>
    <row r="112" spans="1:7" x14ac:dyDescent="0.3">
      <c r="A112" t="s">
        <v>13</v>
      </c>
      <c r="B112">
        <f>IF(B108=Scoreblad!$K$20,0,1)</f>
        <v>1</v>
      </c>
      <c r="C112">
        <f>IF(C108=Scoreblad!$K$20,0,1)</f>
        <v>1</v>
      </c>
      <c r="D112">
        <f>IF(D108=Scoreblad!$K$20,0,1)</f>
        <v>1</v>
      </c>
      <c r="E112">
        <f>IF(E108=Scoreblad!$K$20,0,1)</f>
        <v>1</v>
      </c>
    </row>
    <row r="113" spans="1:7" x14ac:dyDescent="0.3">
      <c r="A113" t="s">
        <v>14</v>
      </c>
      <c r="B113">
        <f>+Scoreblad!C20/B111</f>
        <v>0</v>
      </c>
      <c r="C113">
        <f>+Scoreblad!E20/C111</f>
        <v>0</v>
      </c>
      <c r="D113">
        <f>+Scoreblad!G20/D111</f>
        <v>0</v>
      </c>
      <c r="E113">
        <f>+Scoreblad!I20/E111</f>
        <v>0</v>
      </c>
      <c r="F113" t="s">
        <v>16</v>
      </c>
    </row>
    <row r="114" spans="1:7" x14ac:dyDescent="0.3">
      <c r="A114" t="str">
        <f>+Scoreblad!$D$5</f>
        <v>speler 1</v>
      </c>
      <c r="B114">
        <v>0</v>
      </c>
      <c r="C114">
        <f>B112*C113*C110*B110</f>
        <v>0</v>
      </c>
      <c r="D114">
        <f>+B112*D113*B110*D110</f>
        <v>0</v>
      </c>
      <c r="E114">
        <f>+B112*E113*E110*B110</f>
        <v>0</v>
      </c>
      <c r="F114">
        <f>SUM(B114:E114)</f>
        <v>0</v>
      </c>
    </row>
    <row r="115" spans="1:7" x14ac:dyDescent="0.3">
      <c r="A115" t="str">
        <f>+Scoreblad!$D$6</f>
        <v>speler 2</v>
      </c>
      <c r="B115">
        <f>+C112*B113*B110*C110</f>
        <v>0</v>
      </c>
      <c r="C115">
        <v>0</v>
      </c>
      <c r="D115">
        <f>+C112*D113*C110*D110</f>
        <v>0</v>
      </c>
      <c r="E115">
        <f>+C112*E113*E110*C110</f>
        <v>0</v>
      </c>
      <c r="F115">
        <f>SUM(B115:E115)</f>
        <v>0</v>
      </c>
    </row>
    <row r="116" spans="1:7" x14ac:dyDescent="0.3">
      <c r="A116" t="str">
        <f>+Scoreblad!$D$7</f>
        <v>speler 3</v>
      </c>
      <c r="B116">
        <f>+D112*B113*B110*D110</f>
        <v>0</v>
      </c>
      <c r="C116">
        <f>+D112*C113*C110*D110</f>
        <v>0</v>
      </c>
      <c r="D116">
        <v>0</v>
      </c>
      <c r="E116">
        <f>+D112*E113*E110*D110</f>
        <v>0</v>
      </c>
      <c r="F116">
        <f>SUM(B116:E116)</f>
        <v>0</v>
      </c>
    </row>
    <row r="117" spans="1:7" x14ac:dyDescent="0.3">
      <c r="A117" t="str">
        <f>+Scoreblad!$D$8</f>
        <v>speler 4</v>
      </c>
      <c r="B117">
        <f>+E112*B113*B110*E110</f>
        <v>0</v>
      </c>
      <c r="C117">
        <f>+E112*C113*E110*C110</f>
        <v>0</v>
      </c>
      <c r="D117">
        <f>+E112*D113*E110*D110</f>
        <v>0</v>
      </c>
      <c r="E117">
        <v>0</v>
      </c>
      <c r="F117">
        <f>SUM(B117:E117)</f>
        <v>0</v>
      </c>
    </row>
    <row r="118" spans="1:7" x14ac:dyDescent="0.3">
      <c r="A118" t="s">
        <v>15</v>
      </c>
      <c r="B118">
        <f>SUM(B114:B117)</f>
        <v>0</v>
      </c>
      <c r="C118">
        <f>SUM(C114:C117)</f>
        <v>0</v>
      </c>
      <c r="D118">
        <f>SUM(D114:D117)</f>
        <v>0</v>
      </c>
      <c r="E118">
        <f>SUM(E114:E117)</f>
        <v>0</v>
      </c>
      <c r="F118">
        <f>SUM(B118:E118)-SUM(F114:F117)</f>
        <v>0</v>
      </c>
    </row>
    <row r="119" spans="1:7" x14ac:dyDescent="0.3">
      <c r="A119" t="s">
        <v>17</v>
      </c>
      <c r="B119">
        <f>+B118-F114</f>
        <v>0</v>
      </c>
      <c r="C119">
        <f>+C118-F115</f>
        <v>0</v>
      </c>
      <c r="D119">
        <f>+D118-F116</f>
        <v>0</v>
      </c>
      <c r="E119">
        <f>+E118-F117</f>
        <v>0</v>
      </c>
    </row>
    <row r="121" spans="1:7" x14ac:dyDescent="0.3">
      <c r="A121" t="s">
        <v>23</v>
      </c>
    </row>
    <row r="123" spans="1:7" x14ac:dyDescent="0.3">
      <c r="A123" t="s">
        <v>11</v>
      </c>
      <c r="B123" t="str">
        <f>+Scoreblad!$D$5</f>
        <v>speler 1</v>
      </c>
      <c r="C123" t="str">
        <f>+Scoreblad!$D$6</f>
        <v>speler 2</v>
      </c>
      <c r="D123" t="str">
        <f>+Scoreblad!$D$7</f>
        <v>speler 3</v>
      </c>
      <c r="E123" t="str">
        <f>+Scoreblad!$D$8</f>
        <v>speler 4</v>
      </c>
      <c r="G123" t="s">
        <v>70</v>
      </c>
    </row>
    <row r="124" spans="1:7" x14ac:dyDescent="0.3">
      <c r="B124" t="str">
        <f>IF(Scoreblad!$N$7="Aan","Oost",IF($G109="Remise",B109,IF(OR(OR(OR(B110*10+B112=20,C110*10+C112=20),D110*10+D112=20),E110*10+E112=20),B109,E109)))</f>
        <v>Oost</v>
      </c>
      <c r="C124" t="str">
        <f>IF(Scoreblad!$N$7="Aan","Zuid",IF($G109="Remise",C109,IF(OR(OR(OR(C110*10+C112=20,D110*10+D112=20),E110*10+E112=20),B110*10+B112=20),C109,B109)))</f>
        <v>Zuid</v>
      </c>
      <c r="D124" t="str">
        <f>IF(Scoreblad!$N$7="Aan","West",IF($G109="Remise",D109,IF(OR(OR(OR(D110*10+D112=20,E110*10+E112=20),B110*10+B112=20),C110*10+C112=20),D109,C109)))</f>
        <v>West</v>
      </c>
      <c r="E124" t="str">
        <f>IF(Scoreblad!$N$7="Aan","Noord",IF($G109="Remise",E109,IF(OR(OR(OR(E110*10+E112=20,B110*10+B112=20),C110*10+C112=20),D110*10+D112=20),E109,D109)))</f>
        <v>Noord</v>
      </c>
      <c r="G124" t="str">
        <f>+Scoreblad!K21</f>
        <v>Naam</v>
      </c>
    </row>
    <row r="125" spans="1:7" x14ac:dyDescent="0.3">
      <c r="A125" t="s">
        <v>12</v>
      </c>
      <c r="B125">
        <f>IF(B124="Oost",2,1)</f>
        <v>2</v>
      </c>
      <c r="C125">
        <f>IF(C124="Oost",2,1)</f>
        <v>1</v>
      </c>
      <c r="D125">
        <f>IF(D124="Oost",2,1)</f>
        <v>1</v>
      </c>
      <c r="E125">
        <f>IF(E124="Oost",2,1)</f>
        <v>1</v>
      </c>
    </row>
    <row r="126" spans="1:7" x14ac:dyDescent="0.3">
      <c r="A126" t="s">
        <v>62</v>
      </c>
      <c r="B126">
        <f>IF(B125=2,$H$1,1)</f>
        <v>1</v>
      </c>
      <c r="C126">
        <f>IF(C125=2,$H$1,1)</f>
        <v>1</v>
      </c>
      <c r="D126">
        <f>IF(D125=2,$H$1,1)</f>
        <v>1</v>
      </c>
      <c r="E126">
        <f>IF(E125=2,$H$1,1)</f>
        <v>1</v>
      </c>
    </row>
    <row r="127" spans="1:7" x14ac:dyDescent="0.3">
      <c r="A127" t="s">
        <v>13</v>
      </c>
      <c r="B127">
        <f>IF(B123=Scoreblad!$K$21,0,1)</f>
        <v>1</v>
      </c>
      <c r="C127">
        <f>IF(C123=Scoreblad!$K$21,0,1)</f>
        <v>1</v>
      </c>
      <c r="D127">
        <f>IF(D123=Scoreblad!$K$21,0,1)</f>
        <v>1</v>
      </c>
      <c r="E127">
        <f>IF(E123=Scoreblad!$K$21,0,1)</f>
        <v>1</v>
      </c>
    </row>
    <row r="128" spans="1:7" x14ac:dyDescent="0.3">
      <c r="A128" t="s">
        <v>14</v>
      </c>
      <c r="B128">
        <f>+Scoreblad!C21/B126</f>
        <v>0</v>
      </c>
      <c r="C128">
        <f>+Scoreblad!E21/C126</f>
        <v>0</v>
      </c>
      <c r="D128">
        <f>+Scoreblad!G21/D126</f>
        <v>0</v>
      </c>
      <c r="E128">
        <f>+Scoreblad!I21/E126</f>
        <v>0</v>
      </c>
      <c r="F128" t="s">
        <v>16</v>
      </c>
    </row>
    <row r="129" spans="1:7" x14ac:dyDescent="0.3">
      <c r="A129" t="str">
        <f>+Scoreblad!$D$5</f>
        <v>speler 1</v>
      </c>
      <c r="B129">
        <v>0</v>
      </c>
      <c r="C129">
        <f>B127*C128*C125*B125</f>
        <v>0</v>
      </c>
      <c r="D129">
        <f>+B127*D128*B125*D125</f>
        <v>0</v>
      </c>
      <c r="E129">
        <f>+B127*E128*E125*B125</f>
        <v>0</v>
      </c>
      <c r="F129">
        <f>SUM(B129:E129)</f>
        <v>0</v>
      </c>
    </row>
    <row r="130" spans="1:7" x14ac:dyDescent="0.3">
      <c r="A130" t="str">
        <f>+Scoreblad!$D$6</f>
        <v>speler 2</v>
      </c>
      <c r="B130">
        <f>+C127*B128*B125*C125</f>
        <v>0</v>
      </c>
      <c r="C130">
        <v>0</v>
      </c>
      <c r="D130">
        <f>+C127*D128*C125*D125</f>
        <v>0</v>
      </c>
      <c r="E130">
        <f>+C127*E128*E125*C125</f>
        <v>0</v>
      </c>
      <c r="F130">
        <f>SUM(B130:E130)</f>
        <v>0</v>
      </c>
    </row>
    <row r="131" spans="1:7" x14ac:dyDescent="0.3">
      <c r="A131" t="str">
        <f>+Scoreblad!$D$7</f>
        <v>speler 3</v>
      </c>
      <c r="B131">
        <f>+D127*B128*B125*D125</f>
        <v>0</v>
      </c>
      <c r="C131">
        <f>+D127*C128*C125*D125</f>
        <v>0</v>
      </c>
      <c r="D131">
        <v>0</v>
      </c>
      <c r="E131">
        <f>+D127*E128*E125*D125</f>
        <v>0</v>
      </c>
      <c r="F131">
        <f>SUM(B131:E131)</f>
        <v>0</v>
      </c>
    </row>
    <row r="132" spans="1:7" x14ac:dyDescent="0.3">
      <c r="A132" t="str">
        <f>+Scoreblad!$D$8</f>
        <v>speler 4</v>
      </c>
      <c r="B132">
        <f>+E127*B128*B125*E125</f>
        <v>0</v>
      </c>
      <c r="C132">
        <f>+E127*C128*E125*C125</f>
        <v>0</v>
      </c>
      <c r="D132">
        <f>+E127*D128*E125*D125</f>
        <v>0</v>
      </c>
      <c r="E132">
        <v>0</v>
      </c>
      <c r="F132">
        <f>SUM(B132:E132)</f>
        <v>0</v>
      </c>
    </row>
    <row r="133" spans="1:7" x14ac:dyDescent="0.3">
      <c r="A133" t="s">
        <v>15</v>
      </c>
      <c r="B133">
        <f>SUM(B129:B132)</f>
        <v>0</v>
      </c>
      <c r="C133">
        <f>SUM(C129:C132)</f>
        <v>0</v>
      </c>
      <c r="D133">
        <f>SUM(D129:D132)</f>
        <v>0</v>
      </c>
      <c r="E133">
        <f>SUM(E129:E132)</f>
        <v>0</v>
      </c>
      <c r="F133">
        <f>SUM(B133:E133)-SUM(F129:F132)</f>
        <v>0</v>
      </c>
    </row>
    <row r="134" spans="1:7" x14ac:dyDescent="0.3">
      <c r="A134" t="s">
        <v>17</v>
      </c>
      <c r="B134">
        <f>+B133-F129</f>
        <v>0</v>
      </c>
      <c r="C134">
        <f>+C133-F130</f>
        <v>0</v>
      </c>
      <c r="D134">
        <f>+D133-F131</f>
        <v>0</v>
      </c>
      <c r="E134">
        <f>+E133-F132</f>
        <v>0</v>
      </c>
    </row>
    <row r="136" spans="1:7" x14ac:dyDescent="0.3">
      <c r="A136" t="s">
        <v>24</v>
      </c>
    </row>
    <row r="138" spans="1:7" x14ac:dyDescent="0.3">
      <c r="A138" t="s">
        <v>11</v>
      </c>
      <c r="B138" t="str">
        <f>+Scoreblad!$D$5</f>
        <v>speler 1</v>
      </c>
      <c r="C138" t="str">
        <f>+Scoreblad!$D$6</f>
        <v>speler 2</v>
      </c>
      <c r="D138" t="str">
        <f>+Scoreblad!$D$7</f>
        <v>speler 3</v>
      </c>
      <c r="E138" t="str">
        <f>+Scoreblad!$D$8</f>
        <v>speler 4</v>
      </c>
      <c r="G138" t="s">
        <v>70</v>
      </c>
    </row>
    <row r="139" spans="1:7" x14ac:dyDescent="0.3">
      <c r="B139" t="str">
        <f>IF(Scoreblad!$N$7="Aan","Noord",IF($G124="Remise",B124,IF(OR(OR(OR(B125*10+B127=20,C125*10+C127=20),D125*10+D127=20),E125*10+E127=20),B124,E124)))</f>
        <v>Noord</v>
      </c>
      <c r="C139" t="str">
        <f>IF(Scoreblad!$N$7="Aan","Oost",IF($G124="Remise",C124,IF(OR(OR(OR(C125*10+C127=20,D125*10+D127=20),E125*10+E127=20),B125*10+B127=20),C124,B124)))</f>
        <v>Oost</v>
      </c>
      <c r="D139" t="str">
        <f>IF(Scoreblad!$N$7="Aan","Zuid",IF($G124="Remise",D124,IF(OR(OR(OR(D125*10+D127=20,E125*10+E127=20),B125*10+B127=20),C125*10+C127=20),D124,C124)))</f>
        <v>Zuid</v>
      </c>
      <c r="E139" t="str">
        <f>IF(Scoreblad!$N$7="Aan","West",IF($G124="Remise",E124,IF(OR(OR(OR(E125*10+E127=20,B125*10+B127=20),C125*10+C127=20),D125*10+D127=20),E124,D124)))</f>
        <v>West</v>
      </c>
      <c r="G139" t="str">
        <f>+Scoreblad!K22</f>
        <v>Naam</v>
      </c>
    </row>
    <row r="140" spans="1:7" x14ac:dyDescent="0.3">
      <c r="A140" t="s">
        <v>12</v>
      </c>
      <c r="B140">
        <f>IF(B139="Oost",2,1)</f>
        <v>1</v>
      </c>
      <c r="C140">
        <f>IF(C139="Oost",2,1)</f>
        <v>2</v>
      </c>
      <c r="D140">
        <f>IF(D139="Oost",2,1)</f>
        <v>1</v>
      </c>
      <c r="E140">
        <f>IF(E139="Oost",2,1)</f>
        <v>1</v>
      </c>
    </row>
    <row r="141" spans="1:7" x14ac:dyDescent="0.3">
      <c r="A141" t="s">
        <v>62</v>
      </c>
      <c r="B141">
        <f>IF(B140=2,$H$1,1)</f>
        <v>1</v>
      </c>
      <c r="C141">
        <f>IF(C140=2,$H$1,1)</f>
        <v>1</v>
      </c>
      <c r="D141">
        <f>IF(D140=2,$H$1,1)</f>
        <v>1</v>
      </c>
      <c r="E141">
        <f>IF(E140=2,$H$1,1)</f>
        <v>1</v>
      </c>
    </row>
    <row r="142" spans="1:7" x14ac:dyDescent="0.3">
      <c r="A142" t="s">
        <v>13</v>
      </c>
      <c r="B142">
        <f>IF(B138=Scoreblad!$K$22,0,1)</f>
        <v>1</v>
      </c>
      <c r="C142">
        <f>IF(C138=Scoreblad!$K$22,0,1)</f>
        <v>1</v>
      </c>
      <c r="D142">
        <f>IF(D138=Scoreblad!$K$22,0,1)</f>
        <v>1</v>
      </c>
      <c r="E142">
        <f>IF(E138=Scoreblad!$K$22,0,1)</f>
        <v>1</v>
      </c>
    </row>
    <row r="143" spans="1:7" x14ac:dyDescent="0.3">
      <c r="A143" t="s">
        <v>14</v>
      </c>
      <c r="B143">
        <f>+Scoreblad!C22/B141</f>
        <v>0</v>
      </c>
      <c r="C143">
        <f>+Scoreblad!E22/C141</f>
        <v>0</v>
      </c>
      <c r="D143">
        <f>+Scoreblad!G22/D141</f>
        <v>0</v>
      </c>
      <c r="E143">
        <f>+Scoreblad!I22/E141</f>
        <v>0</v>
      </c>
      <c r="F143" t="s">
        <v>16</v>
      </c>
    </row>
    <row r="144" spans="1:7" x14ac:dyDescent="0.3">
      <c r="A144" t="str">
        <f>+Scoreblad!$D$5</f>
        <v>speler 1</v>
      </c>
      <c r="B144">
        <v>0</v>
      </c>
      <c r="C144">
        <f>B142*C143*C140*B140</f>
        <v>0</v>
      </c>
      <c r="D144">
        <f>+B142*D143*B140*D140</f>
        <v>0</v>
      </c>
      <c r="E144">
        <f>+B142*E143*E140*B140</f>
        <v>0</v>
      </c>
      <c r="F144">
        <f>SUM(B144:E144)</f>
        <v>0</v>
      </c>
    </row>
    <row r="145" spans="1:7" x14ac:dyDescent="0.3">
      <c r="A145" t="str">
        <f>+Scoreblad!$D$6</f>
        <v>speler 2</v>
      </c>
      <c r="B145">
        <f>+C142*B143*B140*C140</f>
        <v>0</v>
      </c>
      <c r="C145">
        <v>0</v>
      </c>
      <c r="D145">
        <f>+C142*D143*C140*D140</f>
        <v>0</v>
      </c>
      <c r="E145">
        <f>+C142*E143*E140*C140</f>
        <v>0</v>
      </c>
      <c r="F145">
        <f>SUM(B145:E145)</f>
        <v>0</v>
      </c>
    </row>
    <row r="146" spans="1:7" x14ac:dyDescent="0.3">
      <c r="A146" t="str">
        <f>+Scoreblad!$D$7</f>
        <v>speler 3</v>
      </c>
      <c r="B146">
        <f>+D142*B143*B140*D140</f>
        <v>0</v>
      </c>
      <c r="C146">
        <f>+D142*C143*C140*D140</f>
        <v>0</v>
      </c>
      <c r="D146">
        <v>0</v>
      </c>
      <c r="E146">
        <f>+D142*E143*E140*D140</f>
        <v>0</v>
      </c>
      <c r="F146">
        <f>SUM(B146:E146)</f>
        <v>0</v>
      </c>
    </row>
    <row r="147" spans="1:7" x14ac:dyDescent="0.3">
      <c r="A147" t="str">
        <f>+Scoreblad!$D$8</f>
        <v>speler 4</v>
      </c>
      <c r="B147">
        <f>+E142*B143*B140*E140</f>
        <v>0</v>
      </c>
      <c r="C147">
        <f>+E142*C143*E140*C140</f>
        <v>0</v>
      </c>
      <c r="D147">
        <f>+E142*D143*E140*D140</f>
        <v>0</v>
      </c>
      <c r="E147">
        <v>0</v>
      </c>
      <c r="F147">
        <f>SUM(B147:E147)</f>
        <v>0</v>
      </c>
    </row>
    <row r="148" spans="1:7" x14ac:dyDescent="0.3">
      <c r="A148" t="s">
        <v>15</v>
      </c>
      <c r="B148">
        <f>SUM(B144:B147)</f>
        <v>0</v>
      </c>
      <c r="C148">
        <f>SUM(C144:C147)</f>
        <v>0</v>
      </c>
      <c r="D148">
        <f>SUM(D144:D147)</f>
        <v>0</v>
      </c>
      <c r="E148">
        <f>SUM(E144:E147)</f>
        <v>0</v>
      </c>
      <c r="F148">
        <f>SUM(B148:E148)-SUM(F144:F147)</f>
        <v>0</v>
      </c>
    </row>
    <row r="149" spans="1:7" x14ac:dyDescent="0.3">
      <c r="A149" t="s">
        <v>17</v>
      </c>
      <c r="B149">
        <f>+B148-F144</f>
        <v>0</v>
      </c>
      <c r="C149">
        <f>+C148-F145</f>
        <v>0</v>
      </c>
      <c r="D149">
        <f>+D148-F146</f>
        <v>0</v>
      </c>
      <c r="E149">
        <f>+E148-F147</f>
        <v>0</v>
      </c>
    </row>
    <row r="151" spans="1:7" x14ac:dyDescent="0.3">
      <c r="A151" t="s">
        <v>25</v>
      </c>
    </row>
    <row r="153" spans="1:7" x14ac:dyDescent="0.3">
      <c r="A153" t="s">
        <v>11</v>
      </c>
      <c r="B153" t="str">
        <f>+Scoreblad!$D$5</f>
        <v>speler 1</v>
      </c>
      <c r="C153" t="str">
        <f>+Scoreblad!$D$6</f>
        <v>speler 2</v>
      </c>
      <c r="D153" t="str">
        <f>+Scoreblad!$D$7</f>
        <v>speler 3</v>
      </c>
      <c r="E153" t="str">
        <f>+Scoreblad!$D$8</f>
        <v>speler 4</v>
      </c>
      <c r="G153" t="s">
        <v>70</v>
      </c>
    </row>
    <row r="154" spans="1:7" x14ac:dyDescent="0.3">
      <c r="B154" t="str">
        <f>IF(Scoreblad!$N$7="Aan","West",IF($G139="Remise",B139,IF(OR(OR(OR(B140*10+B142=20,C140*10+C142=20),D140*10+D142=20),E140*10+E142=20),B139,E139)))</f>
        <v>West</v>
      </c>
      <c r="C154" t="str">
        <f>IF(Scoreblad!$N$7="Aan","Noord",IF($G139="Remise",C139,IF(OR(OR(OR(C140*10+C142=20,D140*10+D142=20),E140*10+E142=20),B140*10+B142=20),C139,B139)))</f>
        <v>Noord</v>
      </c>
      <c r="D154" t="str">
        <f>IF(Scoreblad!$N$7="Aan","Oost",IF($G139="Remise",D139,IF(OR(OR(OR(D140*10+D142=20,E140*10+E142=20),B140*10+B142=20),C140*10+C142=20),D139,C139)))</f>
        <v>Oost</v>
      </c>
      <c r="E154" t="str">
        <f>IF(Scoreblad!$N$7="Aan","Zuid",IF($G139="Remise",E139,IF(OR(OR(OR(E140*10+E142=20,B140*10+B142=20),C140*10+C142=20),D140*10+D142=20),E139,D139)))</f>
        <v>Zuid</v>
      </c>
      <c r="G154" t="str">
        <f>+Scoreblad!K23</f>
        <v>Naam</v>
      </c>
    </row>
    <row r="155" spans="1:7" x14ac:dyDescent="0.3">
      <c r="A155" t="s">
        <v>12</v>
      </c>
      <c r="B155">
        <f>IF(B154="Oost",2,1)</f>
        <v>1</v>
      </c>
      <c r="C155">
        <f>IF(C154="Oost",2,1)</f>
        <v>1</v>
      </c>
      <c r="D155">
        <f>IF(D154="Oost",2,1)</f>
        <v>2</v>
      </c>
      <c r="E155">
        <f>IF(E154="Oost",2,1)</f>
        <v>1</v>
      </c>
    </row>
    <row r="156" spans="1:7" x14ac:dyDescent="0.3">
      <c r="A156" t="s">
        <v>62</v>
      </c>
      <c r="B156">
        <f>IF(B155=2,$H$1,1)</f>
        <v>1</v>
      </c>
      <c r="C156">
        <f>IF(C155=2,$H$1,1)</f>
        <v>1</v>
      </c>
      <c r="D156">
        <f>IF(D155=2,$H$1,1)</f>
        <v>1</v>
      </c>
      <c r="E156">
        <f>IF(E155=2,$H$1,1)</f>
        <v>1</v>
      </c>
    </row>
    <row r="157" spans="1:7" x14ac:dyDescent="0.3">
      <c r="A157" t="s">
        <v>13</v>
      </c>
      <c r="B157">
        <f>IF(B153=Scoreblad!$K$23,0,1)</f>
        <v>1</v>
      </c>
      <c r="C157">
        <f>IF(C153=Scoreblad!$K$23,0,1)</f>
        <v>1</v>
      </c>
      <c r="D157">
        <f>IF(D153=Scoreblad!$K$23,0,1)</f>
        <v>1</v>
      </c>
      <c r="E157">
        <f>IF(E153=Scoreblad!$K$23,0,1)</f>
        <v>1</v>
      </c>
    </row>
    <row r="158" spans="1:7" x14ac:dyDescent="0.3">
      <c r="A158" t="s">
        <v>14</v>
      </c>
      <c r="B158">
        <f>+Scoreblad!C23/B156</f>
        <v>0</v>
      </c>
      <c r="C158">
        <f>+Scoreblad!E23/C156</f>
        <v>0</v>
      </c>
      <c r="D158">
        <f>+Scoreblad!G23/D156</f>
        <v>0</v>
      </c>
      <c r="E158">
        <f>+Scoreblad!I23/E156</f>
        <v>0</v>
      </c>
      <c r="F158" t="s">
        <v>16</v>
      </c>
    </row>
    <row r="159" spans="1:7" x14ac:dyDescent="0.3">
      <c r="A159" t="str">
        <f>+Scoreblad!$D$5</f>
        <v>speler 1</v>
      </c>
      <c r="B159">
        <v>0</v>
      </c>
      <c r="C159">
        <f>B157*C158*C155*B155</f>
        <v>0</v>
      </c>
      <c r="D159">
        <f>+B157*D158*B155*D155</f>
        <v>0</v>
      </c>
      <c r="E159">
        <f>+B157*E158*E155*B155</f>
        <v>0</v>
      </c>
      <c r="F159">
        <f>SUM(B159:E159)</f>
        <v>0</v>
      </c>
    </row>
    <row r="160" spans="1:7" x14ac:dyDescent="0.3">
      <c r="A160" t="str">
        <f>+Scoreblad!$D$6</f>
        <v>speler 2</v>
      </c>
      <c r="B160">
        <f>+C157*B158*B155*C155</f>
        <v>0</v>
      </c>
      <c r="C160">
        <v>0</v>
      </c>
      <c r="D160">
        <f>+C157*D158*C155*D155</f>
        <v>0</v>
      </c>
      <c r="E160">
        <f>+C157*E158*E155*C155</f>
        <v>0</v>
      </c>
      <c r="F160">
        <f>SUM(B160:E160)</f>
        <v>0</v>
      </c>
    </row>
    <row r="161" spans="1:7" x14ac:dyDescent="0.3">
      <c r="A161" t="str">
        <f>+Scoreblad!$D$7</f>
        <v>speler 3</v>
      </c>
      <c r="B161">
        <f>+D157*B158*B155*D155</f>
        <v>0</v>
      </c>
      <c r="C161">
        <f>+D157*C158*C155*D155</f>
        <v>0</v>
      </c>
      <c r="D161">
        <v>0</v>
      </c>
      <c r="E161">
        <f>+D157*E158*E155*D155</f>
        <v>0</v>
      </c>
      <c r="F161">
        <f>SUM(B161:E161)</f>
        <v>0</v>
      </c>
    </row>
    <row r="162" spans="1:7" x14ac:dyDescent="0.3">
      <c r="A162" t="str">
        <f>+Scoreblad!$D$8</f>
        <v>speler 4</v>
      </c>
      <c r="B162">
        <f>+E157*B158*B155*E155</f>
        <v>0</v>
      </c>
      <c r="C162">
        <f>+E157*C158*E155*C155</f>
        <v>0</v>
      </c>
      <c r="D162">
        <f>+E157*D158*E155*D155</f>
        <v>0</v>
      </c>
      <c r="E162">
        <v>0</v>
      </c>
      <c r="F162">
        <f>SUM(B162:E162)</f>
        <v>0</v>
      </c>
    </row>
    <row r="163" spans="1:7" x14ac:dyDescent="0.3">
      <c r="A163" t="s">
        <v>15</v>
      </c>
      <c r="B163">
        <f>SUM(B159:B162)</f>
        <v>0</v>
      </c>
      <c r="C163">
        <f>SUM(C159:C162)</f>
        <v>0</v>
      </c>
      <c r="D163">
        <f>SUM(D159:D162)</f>
        <v>0</v>
      </c>
      <c r="E163">
        <f>SUM(E159:E162)</f>
        <v>0</v>
      </c>
      <c r="F163">
        <f>SUM(B163:E163)-SUM(F159:F162)</f>
        <v>0</v>
      </c>
    </row>
    <row r="164" spans="1:7" x14ac:dyDescent="0.3">
      <c r="A164" t="s">
        <v>17</v>
      </c>
      <c r="B164">
        <f>+B163-F159</f>
        <v>0</v>
      </c>
      <c r="C164">
        <f>+C163-F160</f>
        <v>0</v>
      </c>
      <c r="D164">
        <f>+D163-F161</f>
        <v>0</v>
      </c>
      <c r="E164">
        <f>+E163-F162</f>
        <v>0</v>
      </c>
    </row>
    <row r="166" spans="1:7" x14ac:dyDescent="0.3">
      <c r="A166" t="s">
        <v>26</v>
      </c>
    </row>
    <row r="168" spans="1:7" x14ac:dyDescent="0.3">
      <c r="A168" t="s">
        <v>11</v>
      </c>
      <c r="B168" t="str">
        <f>+Scoreblad!$D$5</f>
        <v>speler 1</v>
      </c>
      <c r="C168" t="str">
        <f>+Scoreblad!$D$6</f>
        <v>speler 2</v>
      </c>
      <c r="D168" t="str">
        <f>+Scoreblad!$D$7</f>
        <v>speler 3</v>
      </c>
      <c r="E168" t="str">
        <f>+Scoreblad!$D$8</f>
        <v>speler 4</v>
      </c>
      <c r="G168" t="s">
        <v>70</v>
      </c>
    </row>
    <row r="169" spans="1:7" x14ac:dyDescent="0.3">
      <c r="B169" t="str">
        <f>IF(Scoreblad!$N$7="Aan","Zuid",IF($G154="Remise",B154,IF(OR(OR(OR(B155*10+B157=20,C155*10+C157=20),D155*10+D157=20),E155*10+E157=20),B154,E154)))</f>
        <v>Zuid</v>
      </c>
      <c r="C169" t="str">
        <f>IF(Scoreblad!$N$7="Aan","West",IF($G154="Remise",C154,IF(OR(OR(OR(C155*10+C157=20,D155*10+D157=20),E155*10+E157=20),B155*10+B157=20),C154,B154)))</f>
        <v>West</v>
      </c>
      <c r="D169" t="str">
        <f>IF(Scoreblad!$N$7="Aan","Noord",IF($G154="Remise",D154,IF(OR(OR(OR(D155*10+D157=20,E155*10+E157=20),B155*10+B157=20),C155*10+C157=20),D154,C154)))</f>
        <v>Noord</v>
      </c>
      <c r="E169" t="str">
        <f>IF(Scoreblad!$N$7="Aan","Oost",IF($G154="Remise",E154,IF(OR(OR(OR(E155*10+E157=20,B155*10+B157=20),C155*10+C157=20),D155*10+D157=20),E154,D154)))</f>
        <v>Oost</v>
      </c>
      <c r="G169" t="str">
        <f>+Scoreblad!K24</f>
        <v>Naam</v>
      </c>
    </row>
    <row r="170" spans="1:7" x14ac:dyDescent="0.3">
      <c r="A170" t="s">
        <v>12</v>
      </c>
      <c r="B170">
        <f>IF(B169="Oost",2,1)</f>
        <v>1</v>
      </c>
      <c r="C170">
        <f>IF(C169="Oost",2,1)</f>
        <v>1</v>
      </c>
      <c r="D170">
        <f>IF(D169="Oost",2,1)</f>
        <v>1</v>
      </c>
      <c r="E170">
        <f>IF(E169="Oost",2,1)</f>
        <v>2</v>
      </c>
    </row>
    <row r="171" spans="1:7" x14ac:dyDescent="0.3">
      <c r="A171" t="s">
        <v>62</v>
      </c>
      <c r="B171">
        <f>IF(B170=2,$H$1,1)</f>
        <v>1</v>
      </c>
      <c r="C171">
        <f>IF(C170=2,$H$1,1)</f>
        <v>1</v>
      </c>
      <c r="D171">
        <f>IF(D170=2,$H$1,1)</f>
        <v>1</v>
      </c>
      <c r="E171">
        <f>IF(E170=2,$H$1,1)</f>
        <v>1</v>
      </c>
    </row>
    <row r="172" spans="1:7" x14ac:dyDescent="0.3">
      <c r="A172" t="s">
        <v>13</v>
      </c>
      <c r="B172">
        <f>IF(B168=Scoreblad!$K$24,0,1)</f>
        <v>1</v>
      </c>
      <c r="C172">
        <f>IF(C168=Scoreblad!$K$24,0,1)</f>
        <v>1</v>
      </c>
      <c r="D172">
        <f>IF(D168=Scoreblad!$K$24,0,1)</f>
        <v>1</v>
      </c>
      <c r="E172">
        <f>IF(E168=Scoreblad!$K$24,0,1)</f>
        <v>1</v>
      </c>
    </row>
    <row r="173" spans="1:7" x14ac:dyDescent="0.3">
      <c r="A173" t="s">
        <v>14</v>
      </c>
      <c r="B173">
        <f>+Scoreblad!C24/B171</f>
        <v>0</v>
      </c>
      <c r="C173">
        <f>+Scoreblad!E24/C171</f>
        <v>0</v>
      </c>
      <c r="D173">
        <f>+Scoreblad!G24/D171</f>
        <v>0</v>
      </c>
      <c r="E173">
        <f>+Scoreblad!I24/E171</f>
        <v>0</v>
      </c>
      <c r="F173" t="s">
        <v>16</v>
      </c>
    </row>
    <row r="174" spans="1:7" x14ac:dyDescent="0.3">
      <c r="A174" t="str">
        <f>+Scoreblad!$D$5</f>
        <v>speler 1</v>
      </c>
      <c r="B174">
        <v>0</v>
      </c>
      <c r="C174">
        <f>B172*C173*C170*B170</f>
        <v>0</v>
      </c>
      <c r="D174">
        <f>+B172*D173*B170*D170</f>
        <v>0</v>
      </c>
      <c r="E174">
        <f>+B172*E173*E170*B170</f>
        <v>0</v>
      </c>
      <c r="F174">
        <f>SUM(B174:E174)</f>
        <v>0</v>
      </c>
    </row>
    <row r="175" spans="1:7" x14ac:dyDescent="0.3">
      <c r="A175" t="str">
        <f>+Scoreblad!$D$6</f>
        <v>speler 2</v>
      </c>
      <c r="B175">
        <f>+C172*B173*B170*C170</f>
        <v>0</v>
      </c>
      <c r="C175">
        <v>0</v>
      </c>
      <c r="D175">
        <f>+C172*D173*C170*D170</f>
        <v>0</v>
      </c>
      <c r="E175">
        <f>+C172*E173*E170*C170</f>
        <v>0</v>
      </c>
      <c r="F175">
        <f>SUM(B175:E175)</f>
        <v>0</v>
      </c>
    </row>
    <row r="176" spans="1:7" x14ac:dyDescent="0.3">
      <c r="A176" t="str">
        <f>+Scoreblad!$D$7</f>
        <v>speler 3</v>
      </c>
      <c r="B176">
        <f>+D172*B173*B170*D170</f>
        <v>0</v>
      </c>
      <c r="C176">
        <f>+D172*C173*C170*D170</f>
        <v>0</v>
      </c>
      <c r="D176">
        <v>0</v>
      </c>
      <c r="E176">
        <f>+D172*E173*E170*D170</f>
        <v>0</v>
      </c>
      <c r="F176">
        <f>SUM(B176:E176)</f>
        <v>0</v>
      </c>
    </row>
    <row r="177" spans="1:7" x14ac:dyDescent="0.3">
      <c r="A177" t="str">
        <f>+Scoreblad!$D$8</f>
        <v>speler 4</v>
      </c>
      <c r="B177">
        <f>+E172*B173*B170*E170</f>
        <v>0</v>
      </c>
      <c r="C177">
        <f>+E172*C173*E170*C170</f>
        <v>0</v>
      </c>
      <c r="D177">
        <f>+E172*D173*E170*D170</f>
        <v>0</v>
      </c>
      <c r="E177">
        <v>0</v>
      </c>
      <c r="F177">
        <f>SUM(B177:E177)</f>
        <v>0</v>
      </c>
    </row>
    <row r="178" spans="1:7" x14ac:dyDescent="0.3">
      <c r="A178" t="s">
        <v>15</v>
      </c>
      <c r="B178">
        <f>SUM(B174:B177)</f>
        <v>0</v>
      </c>
      <c r="C178">
        <f>SUM(C174:C177)</f>
        <v>0</v>
      </c>
      <c r="D178">
        <f>SUM(D174:D177)</f>
        <v>0</v>
      </c>
      <c r="E178">
        <f>SUM(E174:E177)</f>
        <v>0</v>
      </c>
      <c r="F178">
        <f>SUM(B178:E178)-SUM(F174:F177)</f>
        <v>0</v>
      </c>
    </row>
    <row r="179" spans="1:7" x14ac:dyDescent="0.3">
      <c r="A179" t="s">
        <v>17</v>
      </c>
      <c r="B179">
        <f>+B178-F174</f>
        <v>0</v>
      </c>
      <c r="C179">
        <f>+C178-F175</f>
        <v>0</v>
      </c>
      <c r="D179">
        <f>+D178-F176</f>
        <v>0</v>
      </c>
      <c r="E179">
        <f>+E178-F177</f>
        <v>0</v>
      </c>
    </row>
    <row r="181" spans="1:7" x14ac:dyDescent="0.3">
      <c r="A181" t="s">
        <v>27</v>
      </c>
    </row>
    <row r="183" spans="1:7" x14ac:dyDescent="0.3">
      <c r="A183" t="s">
        <v>11</v>
      </c>
      <c r="B183" t="str">
        <f>+Scoreblad!$D$5</f>
        <v>speler 1</v>
      </c>
      <c r="C183" t="str">
        <f>+Scoreblad!$D$6</f>
        <v>speler 2</v>
      </c>
      <c r="D183" t="str">
        <f>+Scoreblad!$D$7</f>
        <v>speler 3</v>
      </c>
      <c r="E183" t="str">
        <f>+Scoreblad!$D$8</f>
        <v>speler 4</v>
      </c>
      <c r="G183" t="s">
        <v>70</v>
      </c>
    </row>
    <row r="184" spans="1:7" x14ac:dyDescent="0.3">
      <c r="B184" t="str">
        <f>IF(Scoreblad!$N$7="Aan","Oost",IF($G169="Remise",B169,IF(OR(OR(OR(B170*10+B172=20,C170*10+C172=20),D170*10+D172=20),E170*10+E172=20),B169,E169)))</f>
        <v>Oost</v>
      </c>
      <c r="C184" t="str">
        <f>IF(Scoreblad!$N$7="Aan","Zuid",IF($G169="Remise",C169,IF(OR(OR(OR(C170*10+C172=20,D170*10+D172=20),E170*10+E172=20),B170*10+B172=20),C169,B169)))</f>
        <v>Zuid</v>
      </c>
      <c r="D184" t="str">
        <f>IF(Scoreblad!$N$7="Aan","West",IF($G169="Remise",D169,IF(OR(OR(OR(D170*10+D172=20,E170*10+E172=20),B170*10+B172=20),C170*10+C172=20),D169,C169)))</f>
        <v>West</v>
      </c>
      <c r="E184" t="str">
        <f>IF(Scoreblad!$N$7="Aan","Noord",IF($G169="Remise",E169,IF(OR(OR(OR(E170*10+E172=20,B170*10+B172=20),C170*10+C172=20),D170*10+D172=20),E169,D169)))</f>
        <v>Noord</v>
      </c>
      <c r="G184" t="str">
        <f>+Scoreblad!K25</f>
        <v>Naam</v>
      </c>
    </row>
    <row r="185" spans="1:7" x14ac:dyDescent="0.3">
      <c r="A185" t="s">
        <v>12</v>
      </c>
      <c r="B185">
        <f>IF(B184="Oost",2,1)</f>
        <v>2</v>
      </c>
      <c r="C185">
        <f>IF(C184="Oost",2,1)</f>
        <v>1</v>
      </c>
      <c r="D185">
        <f>IF(D184="Oost",2,1)</f>
        <v>1</v>
      </c>
      <c r="E185">
        <f>IF(E184="Oost",2,1)</f>
        <v>1</v>
      </c>
    </row>
    <row r="186" spans="1:7" x14ac:dyDescent="0.3">
      <c r="A186" t="s">
        <v>62</v>
      </c>
      <c r="B186">
        <f>IF(B185=2,$H$1,1)</f>
        <v>1</v>
      </c>
      <c r="C186">
        <f>IF(C185=2,$H$1,1)</f>
        <v>1</v>
      </c>
      <c r="D186">
        <f>IF(D185=2,$H$1,1)</f>
        <v>1</v>
      </c>
      <c r="E186">
        <f>IF(E185=2,$H$1,1)</f>
        <v>1</v>
      </c>
    </row>
    <row r="187" spans="1:7" x14ac:dyDescent="0.3">
      <c r="A187" t="s">
        <v>13</v>
      </c>
      <c r="B187">
        <f>IF(B183=Scoreblad!$K$25,0,1)</f>
        <v>1</v>
      </c>
      <c r="C187">
        <f>IF(C183=Scoreblad!$K$25,0,1)</f>
        <v>1</v>
      </c>
      <c r="D187">
        <f>IF(D183=Scoreblad!$K$25,0,1)</f>
        <v>1</v>
      </c>
      <c r="E187">
        <f>IF(E183=Scoreblad!$K$25,0,1)</f>
        <v>1</v>
      </c>
    </row>
    <row r="188" spans="1:7" x14ac:dyDescent="0.3">
      <c r="A188" t="s">
        <v>14</v>
      </c>
      <c r="B188">
        <f>+Scoreblad!C25/B186</f>
        <v>0</v>
      </c>
      <c r="C188">
        <f>+Scoreblad!E25/C186</f>
        <v>0</v>
      </c>
      <c r="D188">
        <f>+Scoreblad!G25/D186</f>
        <v>0</v>
      </c>
      <c r="E188">
        <f>+Scoreblad!I25/E186</f>
        <v>0</v>
      </c>
      <c r="F188" t="s">
        <v>16</v>
      </c>
    </row>
    <row r="189" spans="1:7" x14ac:dyDescent="0.3">
      <c r="A189" t="str">
        <f>+Scoreblad!$D$5</f>
        <v>speler 1</v>
      </c>
      <c r="B189">
        <v>0</v>
      </c>
      <c r="C189">
        <f>B187*C188*C185*B185</f>
        <v>0</v>
      </c>
      <c r="D189">
        <f>+B187*D188*B185*D185</f>
        <v>0</v>
      </c>
      <c r="E189">
        <f>+B187*E188*E185*B185</f>
        <v>0</v>
      </c>
      <c r="F189">
        <f>SUM(B189:E189)</f>
        <v>0</v>
      </c>
    </row>
    <row r="190" spans="1:7" x14ac:dyDescent="0.3">
      <c r="A190" t="str">
        <f>+Scoreblad!$D$6</f>
        <v>speler 2</v>
      </c>
      <c r="B190">
        <f>+C187*B188*B185*C185</f>
        <v>0</v>
      </c>
      <c r="C190">
        <v>0</v>
      </c>
      <c r="D190">
        <f>+C187*D188*C185*D185</f>
        <v>0</v>
      </c>
      <c r="E190">
        <f>+C187*E188*E185*C185</f>
        <v>0</v>
      </c>
      <c r="F190">
        <f>SUM(B190:E190)</f>
        <v>0</v>
      </c>
    </row>
    <row r="191" spans="1:7" x14ac:dyDescent="0.3">
      <c r="A191" t="str">
        <f>+Scoreblad!$D$7</f>
        <v>speler 3</v>
      </c>
      <c r="B191">
        <f>+D187*B188*B185*D185</f>
        <v>0</v>
      </c>
      <c r="C191">
        <f>+D187*C188*C185*D185</f>
        <v>0</v>
      </c>
      <c r="D191">
        <v>0</v>
      </c>
      <c r="E191">
        <f>+D187*E188*E185*D185</f>
        <v>0</v>
      </c>
      <c r="F191">
        <f>SUM(B191:E191)</f>
        <v>0</v>
      </c>
    </row>
    <row r="192" spans="1:7" x14ac:dyDescent="0.3">
      <c r="A192" t="str">
        <f>+Scoreblad!$D$8</f>
        <v>speler 4</v>
      </c>
      <c r="B192">
        <f>+E187*B188*B185*E185</f>
        <v>0</v>
      </c>
      <c r="C192">
        <f>+E187*C188*E185*C185</f>
        <v>0</v>
      </c>
      <c r="D192">
        <f>+E187*D188*E185*D185</f>
        <v>0</v>
      </c>
      <c r="E192">
        <v>0</v>
      </c>
      <c r="F192">
        <f>SUM(B192:E192)</f>
        <v>0</v>
      </c>
    </row>
    <row r="193" spans="1:7" x14ac:dyDescent="0.3">
      <c r="A193" t="s">
        <v>15</v>
      </c>
      <c r="B193">
        <f>SUM(B189:B192)</f>
        <v>0</v>
      </c>
      <c r="C193">
        <f>SUM(C189:C192)</f>
        <v>0</v>
      </c>
      <c r="D193">
        <f>SUM(D189:D192)</f>
        <v>0</v>
      </c>
      <c r="E193">
        <f>SUM(E189:E192)</f>
        <v>0</v>
      </c>
      <c r="F193">
        <f>SUM(B193:E193)-SUM(F189:F192)</f>
        <v>0</v>
      </c>
    </row>
    <row r="194" spans="1:7" x14ac:dyDescent="0.3">
      <c r="A194" t="s">
        <v>17</v>
      </c>
      <c r="B194">
        <f>+B193-F189</f>
        <v>0</v>
      </c>
      <c r="C194">
        <f>+C193-F190</f>
        <v>0</v>
      </c>
      <c r="D194">
        <f>+D193-F191</f>
        <v>0</v>
      </c>
      <c r="E194">
        <f>+E193-F192</f>
        <v>0</v>
      </c>
    </row>
    <row r="196" spans="1:7" x14ac:dyDescent="0.3">
      <c r="A196" t="s">
        <v>28</v>
      </c>
    </row>
    <row r="198" spans="1:7" x14ac:dyDescent="0.3">
      <c r="A198" t="s">
        <v>11</v>
      </c>
      <c r="B198" t="str">
        <f>+Scoreblad!$D$5</f>
        <v>speler 1</v>
      </c>
      <c r="C198" t="str">
        <f>+Scoreblad!$D$6</f>
        <v>speler 2</v>
      </c>
      <c r="D198" t="str">
        <f>+Scoreblad!$D$7</f>
        <v>speler 3</v>
      </c>
      <c r="E198" t="str">
        <f>+Scoreblad!$D$8</f>
        <v>speler 4</v>
      </c>
      <c r="G198" t="s">
        <v>70</v>
      </c>
    </row>
    <row r="199" spans="1:7" x14ac:dyDescent="0.3">
      <c r="B199" t="str">
        <f>IF(Scoreblad!$N$7="Aan","Noord",IF($G184="Remise",B184,IF(OR(OR(OR(B185*10+B187=20,C185*10+C187=20),D185*10+D187=20),E185*10+E187=20),B184,E184)))</f>
        <v>Noord</v>
      </c>
      <c r="C199" t="str">
        <f>IF(Scoreblad!$N$7="Aan","Oost",IF($G184="Remise",C184,IF(OR(OR(OR(C185*10+C187=20,D185*10+D187=20),E185*10+E187=20),B185*10+B187=20),C184,B184)))</f>
        <v>Oost</v>
      </c>
      <c r="D199" t="str">
        <f>IF(Scoreblad!$N$7="Aan","Zuid",IF($G184="Remise",D184,IF(OR(OR(OR(D185*10+D187=20,E185*10+E187=20),B185*10+B187=20),C185*10+C187=20),D184,C184)))</f>
        <v>Zuid</v>
      </c>
      <c r="E199" t="str">
        <f>IF(Scoreblad!$N$7="Aan","West",IF($G184="Remise",E184,IF(OR(OR(OR(E185*10+E187=20,B185*10+B187=20),C185*10+C187=20),D185*10+D187=20),E184,D184)))</f>
        <v>West</v>
      </c>
      <c r="G199" t="str">
        <f>+Scoreblad!K26</f>
        <v>Naam</v>
      </c>
    </row>
    <row r="200" spans="1:7" x14ac:dyDescent="0.3">
      <c r="A200" t="s">
        <v>12</v>
      </c>
      <c r="B200">
        <f>IF(B199="Oost",2,1)</f>
        <v>1</v>
      </c>
      <c r="C200">
        <f>IF(C199="Oost",2,1)</f>
        <v>2</v>
      </c>
      <c r="D200">
        <f>IF(D199="Oost",2,1)</f>
        <v>1</v>
      </c>
      <c r="E200">
        <f>IF(E199="Oost",2,1)</f>
        <v>1</v>
      </c>
    </row>
    <row r="201" spans="1:7" x14ac:dyDescent="0.3">
      <c r="A201" t="s">
        <v>62</v>
      </c>
      <c r="B201">
        <f>IF(B200=2,$H$1,1)</f>
        <v>1</v>
      </c>
      <c r="C201">
        <f>IF(C200=2,$H$1,1)</f>
        <v>1</v>
      </c>
      <c r="D201">
        <f>IF(D200=2,$H$1,1)</f>
        <v>1</v>
      </c>
      <c r="E201">
        <f>IF(E200=2,$H$1,1)</f>
        <v>1</v>
      </c>
    </row>
    <row r="202" spans="1:7" x14ac:dyDescent="0.3">
      <c r="A202" t="s">
        <v>13</v>
      </c>
      <c r="B202">
        <f>IF(B198=Scoreblad!$K$26,0,1)</f>
        <v>1</v>
      </c>
      <c r="C202">
        <f>IF(C198=Scoreblad!$K$26,0,1)</f>
        <v>1</v>
      </c>
      <c r="D202">
        <f>IF(D198=Scoreblad!$K$26,0,1)</f>
        <v>1</v>
      </c>
      <c r="E202">
        <f>IF(E198=Scoreblad!$K$26,0,1)</f>
        <v>1</v>
      </c>
    </row>
    <row r="203" spans="1:7" x14ac:dyDescent="0.3">
      <c r="A203" t="s">
        <v>14</v>
      </c>
      <c r="B203">
        <f>+Scoreblad!C26/B201</f>
        <v>0</v>
      </c>
      <c r="C203">
        <f>+Scoreblad!E26/C201</f>
        <v>0</v>
      </c>
      <c r="D203">
        <f>+Scoreblad!G26/D201</f>
        <v>0</v>
      </c>
      <c r="E203">
        <f>+Scoreblad!I26/E201</f>
        <v>0</v>
      </c>
      <c r="F203" t="s">
        <v>16</v>
      </c>
    </row>
    <row r="204" spans="1:7" x14ac:dyDescent="0.3">
      <c r="A204" t="str">
        <f>+Scoreblad!$D$5</f>
        <v>speler 1</v>
      </c>
      <c r="B204">
        <v>0</v>
      </c>
      <c r="C204">
        <f>B202*C203*C200*B200</f>
        <v>0</v>
      </c>
      <c r="D204">
        <f>+B202*D203*B200*D200</f>
        <v>0</v>
      </c>
      <c r="E204">
        <f>+B202*E203*E200*B200</f>
        <v>0</v>
      </c>
      <c r="F204">
        <f>SUM(B204:E204)</f>
        <v>0</v>
      </c>
    </row>
    <row r="205" spans="1:7" x14ac:dyDescent="0.3">
      <c r="A205" t="str">
        <f>+Scoreblad!$D$6</f>
        <v>speler 2</v>
      </c>
      <c r="B205">
        <f>+C202*B203*B200*C200</f>
        <v>0</v>
      </c>
      <c r="C205">
        <v>0</v>
      </c>
      <c r="D205">
        <f>+C202*D203*C200*D200</f>
        <v>0</v>
      </c>
      <c r="E205">
        <f>+C202*E203*E200*C200</f>
        <v>0</v>
      </c>
      <c r="F205">
        <f>SUM(B205:E205)</f>
        <v>0</v>
      </c>
    </row>
    <row r="206" spans="1:7" x14ac:dyDescent="0.3">
      <c r="A206" t="str">
        <f>+Scoreblad!$D$7</f>
        <v>speler 3</v>
      </c>
      <c r="B206">
        <f>+D202*B203*B200*D200</f>
        <v>0</v>
      </c>
      <c r="C206">
        <f>+D202*C203*C200*D200</f>
        <v>0</v>
      </c>
      <c r="D206">
        <v>0</v>
      </c>
      <c r="E206">
        <f>+D202*E203*E200*D200</f>
        <v>0</v>
      </c>
      <c r="F206">
        <f>SUM(B206:E206)</f>
        <v>0</v>
      </c>
    </row>
    <row r="207" spans="1:7" x14ac:dyDescent="0.3">
      <c r="A207" t="str">
        <f>+Scoreblad!$D$8</f>
        <v>speler 4</v>
      </c>
      <c r="B207">
        <f>+E202*B203*B200*E200</f>
        <v>0</v>
      </c>
      <c r="C207">
        <f>+E202*C203*E200*C200</f>
        <v>0</v>
      </c>
      <c r="D207">
        <f>+E202*D203*E200*D200</f>
        <v>0</v>
      </c>
      <c r="E207">
        <v>0</v>
      </c>
      <c r="F207">
        <f>SUM(B207:E207)</f>
        <v>0</v>
      </c>
    </row>
    <row r="208" spans="1:7" x14ac:dyDescent="0.3">
      <c r="A208" t="s">
        <v>15</v>
      </c>
      <c r="B208">
        <f>SUM(B204:B207)</f>
        <v>0</v>
      </c>
      <c r="C208">
        <f>SUM(C204:C207)</f>
        <v>0</v>
      </c>
      <c r="D208">
        <f>SUM(D204:D207)</f>
        <v>0</v>
      </c>
      <c r="E208">
        <f>SUM(E204:E207)</f>
        <v>0</v>
      </c>
      <c r="F208">
        <f>SUM(B208:E208)-SUM(F204:F207)</f>
        <v>0</v>
      </c>
    </row>
    <row r="209" spans="1:7" x14ac:dyDescent="0.3">
      <c r="A209" t="s">
        <v>17</v>
      </c>
      <c r="B209">
        <f>+B208-F204</f>
        <v>0</v>
      </c>
      <c r="C209">
        <f>+C208-F205</f>
        <v>0</v>
      </c>
      <c r="D209">
        <f>+D208-F206</f>
        <v>0</v>
      </c>
      <c r="E209">
        <f>+E208-F207</f>
        <v>0</v>
      </c>
    </row>
    <row r="211" spans="1:7" x14ac:dyDescent="0.3">
      <c r="A211" t="s">
        <v>29</v>
      </c>
    </row>
    <row r="213" spans="1:7" x14ac:dyDescent="0.3">
      <c r="A213" t="s">
        <v>11</v>
      </c>
      <c r="B213" t="str">
        <f>+Scoreblad!$D$5</f>
        <v>speler 1</v>
      </c>
      <c r="C213" t="str">
        <f>+Scoreblad!$D$6</f>
        <v>speler 2</v>
      </c>
      <c r="D213" t="str">
        <f>+Scoreblad!$D$7</f>
        <v>speler 3</v>
      </c>
      <c r="E213" t="str">
        <f>+Scoreblad!$D$8</f>
        <v>speler 4</v>
      </c>
      <c r="G213" t="s">
        <v>70</v>
      </c>
    </row>
    <row r="214" spans="1:7" x14ac:dyDescent="0.3">
      <c r="B214" t="str">
        <f>IF(Scoreblad!$N$7="Aan","West",IF($G199="Remise",B199,IF(OR(OR(OR(B200*10+B202=20,C200*10+C202=20),D200*10+D202=20),E200*10+E202=20),B199,E199)))</f>
        <v>West</v>
      </c>
      <c r="C214" t="str">
        <f>IF(Scoreblad!$N$7="Aan","Noord",IF($G199="Remise",C199,IF(OR(OR(OR(C200*10+C202=20,D200*10+D202=20),E200*10+E202=20),B200*10+B202=20),C199,B199)))</f>
        <v>Noord</v>
      </c>
      <c r="D214" t="str">
        <f>IF(Scoreblad!$N$7="Aan","Oost",IF($G199="Remise",D199,IF(OR(OR(OR(D200*10+D202=20,E200*10+E202=20),B200*10+B202=20),C200*10+C202=20),D199,C199)))</f>
        <v>Oost</v>
      </c>
      <c r="E214" t="str">
        <f>IF(Scoreblad!$N$7="Aan","Zuid",IF($G199="Remise",E199,IF(OR(OR(OR(E200*10+E202=20,B200*10+B202=20),C200*10+C202=20),D200*10+D202=20),E199,D199)))</f>
        <v>Zuid</v>
      </c>
      <c r="G214" t="str">
        <f>+Scoreblad!K27</f>
        <v>Naam</v>
      </c>
    </row>
    <row r="215" spans="1:7" x14ac:dyDescent="0.3">
      <c r="A215" t="s">
        <v>12</v>
      </c>
      <c r="B215">
        <f>IF(B214="Oost",2,1)</f>
        <v>1</v>
      </c>
      <c r="C215">
        <f>IF(C214="Oost",2,1)</f>
        <v>1</v>
      </c>
      <c r="D215">
        <f>IF(D214="Oost",2,1)</f>
        <v>2</v>
      </c>
      <c r="E215">
        <f>IF(E214="Oost",2,1)</f>
        <v>1</v>
      </c>
    </row>
    <row r="216" spans="1:7" x14ac:dyDescent="0.3">
      <c r="A216" t="s">
        <v>62</v>
      </c>
      <c r="B216">
        <f>IF(B215=2,$H$1,1)</f>
        <v>1</v>
      </c>
      <c r="C216">
        <f>IF(C215=2,$H$1,1)</f>
        <v>1</v>
      </c>
      <c r="D216">
        <f>IF(D215=2,$H$1,1)</f>
        <v>1</v>
      </c>
      <c r="E216">
        <f>IF(E215=2,$H$1,1)</f>
        <v>1</v>
      </c>
    </row>
    <row r="217" spans="1:7" x14ac:dyDescent="0.3">
      <c r="A217" t="s">
        <v>13</v>
      </c>
      <c r="B217">
        <f>IF(B213=Scoreblad!$K$27,0,1)</f>
        <v>1</v>
      </c>
      <c r="C217">
        <f>IF(C213=Scoreblad!$K$27,0,1)</f>
        <v>1</v>
      </c>
      <c r="D217">
        <f>IF(D213=Scoreblad!$K$27,0,1)</f>
        <v>1</v>
      </c>
      <c r="E217">
        <f>IF(E213=Scoreblad!$K$27,0,1)</f>
        <v>1</v>
      </c>
    </row>
    <row r="218" spans="1:7" x14ac:dyDescent="0.3">
      <c r="A218" t="s">
        <v>14</v>
      </c>
      <c r="B218">
        <f>+Scoreblad!C27/B216</f>
        <v>0</v>
      </c>
      <c r="C218">
        <f>+Scoreblad!E27/C216</f>
        <v>0</v>
      </c>
      <c r="D218">
        <f>+Scoreblad!G27/D216</f>
        <v>0</v>
      </c>
      <c r="E218">
        <f>+Scoreblad!I27/E216</f>
        <v>0</v>
      </c>
      <c r="F218" t="s">
        <v>16</v>
      </c>
    </row>
    <row r="219" spans="1:7" x14ac:dyDescent="0.3">
      <c r="A219" t="str">
        <f>+Scoreblad!$D$5</f>
        <v>speler 1</v>
      </c>
      <c r="B219">
        <v>0</v>
      </c>
      <c r="C219">
        <f>B217*C218*C215*B215</f>
        <v>0</v>
      </c>
      <c r="D219">
        <f>+B217*D218*B215*D215</f>
        <v>0</v>
      </c>
      <c r="E219">
        <f>+B217*E218*E215*B215</f>
        <v>0</v>
      </c>
      <c r="F219">
        <f>SUM(B219:E219)</f>
        <v>0</v>
      </c>
    </row>
    <row r="220" spans="1:7" x14ac:dyDescent="0.3">
      <c r="A220" t="str">
        <f>+Scoreblad!$D$6</f>
        <v>speler 2</v>
      </c>
      <c r="B220">
        <f>+C217*B218*B215*C215</f>
        <v>0</v>
      </c>
      <c r="C220">
        <v>0</v>
      </c>
      <c r="D220">
        <f>+C217*D218*C215*D215</f>
        <v>0</v>
      </c>
      <c r="E220">
        <f>+C217*E218*E215*C215</f>
        <v>0</v>
      </c>
      <c r="F220">
        <f>SUM(B220:E220)</f>
        <v>0</v>
      </c>
    </row>
    <row r="221" spans="1:7" x14ac:dyDescent="0.3">
      <c r="A221" t="str">
        <f>+Scoreblad!$D$7</f>
        <v>speler 3</v>
      </c>
      <c r="B221">
        <f>+D217*B218*B215*D215</f>
        <v>0</v>
      </c>
      <c r="C221">
        <f>+D217*C218*C215*D215</f>
        <v>0</v>
      </c>
      <c r="D221">
        <v>0</v>
      </c>
      <c r="E221">
        <f>+D217*E218*E215*D215</f>
        <v>0</v>
      </c>
      <c r="F221">
        <f>SUM(B221:E221)</f>
        <v>0</v>
      </c>
    </row>
    <row r="222" spans="1:7" x14ac:dyDescent="0.3">
      <c r="A222" t="str">
        <f>+Scoreblad!$D$8</f>
        <v>speler 4</v>
      </c>
      <c r="B222">
        <f>+E217*B218*B215*E215</f>
        <v>0</v>
      </c>
      <c r="C222">
        <f>+E217*C218*E215*C215</f>
        <v>0</v>
      </c>
      <c r="D222">
        <f>+E217*D218*E215*D215</f>
        <v>0</v>
      </c>
      <c r="E222">
        <v>0</v>
      </c>
      <c r="F222">
        <f>SUM(B222:E222)</f>
        <v>0</v>
      </c>
    </row>
    <row r="223" spans="1:7" x14ac:dyDescent="0.3">
      <c r="A223" t="s">
        <v>15</v>
      </c>
      <c r="B223">
        <f>SUM(B219:B222)</f>
        <v>0</v>
      </c>
      <c r="C223">
        <f>SUM(C219:C222)</f>
        <v>0</v>
      </c>
      <c r="D223">
        <f>SUM(D219:D222)</f>
        <v>0</v>
      </c>
      <c r="E223">
        <f>SUM(E219:E222)</f>
        <v>0</v>
      </c>
      <c r="F223">
        <f>SUM(B223:E223)-SUM(F219:F222)</f>
        <v>0</v>
      </c>
    </row>
    <row r="224" spans="1:7" x14ac:dyDescent="0.3">
      <c r="A224" t="s">
        <v>17</v>
      </c>
      <c r="B224">
        <f>+B223-F219</f>
        <v>0</v>
      </c>
      <c r="C224">
        <f>+C223-F220</f>
        <v>0</v>
      </c>
      <c r="D224">
        <f>+D223-F221</f>
        <v>0</v>
      </c>
      <c r="E224">
        <f>+E223-F222</f>
        <v>0</v>
      </c>
    </row>
    <row r="226" spans="1:7" x14ac:dyDescent="0.3">
      <c r="A226" t="s">
        <v>30</v>
      </c>
    </row>
    <row r="228" spans="1:7" x14ac:dyDescent="0.3">
      <c r="A228" t="s">
        <v>11</v>
      </c>
      <c r="B228" t="str">
        <f>+Scoreblad!$D$5</f>
        <v>speler 1</v>
      </c>
      <c r="C228" t="str">
        <f>+Scoreblad!$D$6</f>
        <v>speler 2</v>
      </c>
      <c r="D228" t="str">
        <f>+Scoreblad!$D$7</f>
        <v>speler 3</v>
      </c>
      <c r="E228" t="str">
        <f>+Scoreblad!$D$8</f>
        <v>speler 4</v>
      </c>
      <c r="G228" t="s">
        <v>70</v>
      </c>
    </row>
    <row r="229" spans="1:7" x14ac:dyDescent="0.3">
      <c r="B229" t="str">
        <f>IF(Scoreblad!$N$7="Aan","Zuid",IF($G214="Remise",B214,IF(OR(OR(OR(B215*10+B217=20,C215*10+C217=20),D215*10+D217=20),E215*10+E217=20),B214,E214)))</f>
        <v>Zuid</v>
      </c>
      <c r="C229" t="str">
        <f>IF(Scoreblad!$N$7="Aan","West",IF($G214="Remise",C214,IF(OR(OR(OR(C215*10+C217=20,D215*10+D217=20),E215*10+E217=20),B215*10+B217=20),C214,B214)))</f>
        <v>West</v>
      </c>
      <c r="D229" t="str">
        <f>IF(Scoreblad!$N$7="Aan","Noord",IF($G214="Remise",D214,IF(OR(OR(OR(D215*10+D217=20,E215*10+E217=20),B215*10+B217=20),C215*10+C217=20),D214,C214)))</f>
        <v>Noord</v>
      </c>
      <c r="E229" t="str">
        <f>IF(Scoreblad!$N$7="Aan","Oost",IF($G214="Remise",E214,IF(OR(OR(OR(E215*10+E217=20,B215*10+B217=20),C215*10+C217=20),D215*10+D217=20),E214,D214)))</f>
        <v>Oost</v>
      </c>
      <c r="G229" t="str">
        <f>+Scoreblad!K28</f>
        <v>Naam</v>
      </c>
    </row>
    <row r="230" spans="1:7" x14ac:dyDescent="0.3">
      <c r="A230" t="s">
        <v>12</v>
      </c>
      <c r="B230">
        <f>IF(B229="Oost",2,1)</f>
        <v>1</v>
      </c>
      <c r="C230">
        <f>IF(C229="Oost",2,1)</f>
        <v>1</v>
      </c>
      <c r="D230">
        <f>IF(D229="Oost",2,1)</f>
        <v>1</v>
      </c>
      <c r="E230">
        <f>IF(E229="Oost",2,1)</f>
        <v>2</v>
      </c>
    </row>
    <row r="231" spans="1:7" x14ac:dyDescent="0.3">
      <c r="A231" t="s">
        <v>62</v>
      </c>
      <c r="B231">
        <f>IF(B230=2,$H$1,1)</f>
        <v>1</v>
      </c>
      <c r="C231">
        <f>IF(C230=2,$H$1,1)</f>
        <v>1</v>
      </c>
      <c r="D231">
        <f>IF(D230=2,$H$1,1)</f>
        <v>1</v>
      </c>
      <c r="E231">
        <f>IF(E230=2,$H$1,1)</f>
        <v>1</v>
      </c>
    </row>
    <row r="232" spans="1:7" x14ac:dyDescent="0.3">
      <c r="A232" t="s">
        <v>13</v>
      </c>
      <c r="B232">
        <f>IF(B228=Scoreblad!$K$28,0,1)</f>
        <v>1</v>
      </c>
      <c r="C232">
        <f>IF(C228=Scoreblad!$K$28,0,1)</f>
        <v>1</v>
      </c>
      <c r="D232">
        <f>IF(D228=Scoreblad!$K$28,0,1)</f>
        <v>1</v>
      </c>
      <c r="E232">
        <f>IF(E228=Scoreblad!$K$28,0,1)</f>
        <v>1</v>
      </c>
    </row>
    <row r="233" spans="1:7" x14ac:dyDescent="0.3">
      <c r="A233" t="s">
        <v>14</v>
      </c>
      <c r="B233">
        <f>+Scoreblad!C28/B231</f>
        <v>0</v>
      </c>
      <c r="C233">
        <f>+Scoreblad!E28/C231</f>
        <v>0</v>
      </c>
      <c r="D233">
        <f>+Scoreblad!G28/D231</f>
        <v>0</v>
      </c>
      <c r="E233">
        <f>+Scoreblad!I28/E231</f>
        <v>0</v>
      </c>
      <c r="F233" t="s">
        <v>16</v>
      </c>
    </row>
    <row r="234" spans="1:7" x14ac:dyDescent="0.3">
      <c r="A234" t="str">
        <f>+Scoreblad!$D$5</f>
        <v>speler 1</v>
      </c>
      <c r="B234">
        <v>0</v>
      </c>
      <c r="C234">
        <f>B232*C233*C230*B230</f>
        <v>0</v>
      </c>
      <c r="D234">
        <f>+B232*D233*B230*D230</f>
        <v>0</v>
      </c>
      <c r="E234">
        <f>+B232*E233*E230*B230</f>
        <v>0</v>
      </c>
      <c r="F234">
        <f>SUM(B234:E234)</f>
        <v>0</v>
      </c>
    </row>
    <row r="235" spans="1:7" x14ac:dyDescent="0.3">
      <c r="A235" t="str">
        <f>+Scoreblad!$D$6</f>
        <v>speler 2</v>
      </c>
      <c r="B235">
        <f>+C232*B233*B230*C230</f>
        <v>0</v>
      </c>
      <c r="C235">
        <v>0</v>
      </c>
      <c r="D235">
        <f>+C232*D233*C230*D230</f>
        <v>0</v>
      </c>
      <c r="E235">
        <f>+C232*E233*E230*C230</f>
        <v>0</v>
      </c>
      <c r="F235">
        <f>SUM(B235:E235)</f>
        <v>0</v>
      </c>
    </row>
    <row r="236" spans="1:7" x14ac:dyDescent="0.3">
      <c r="A236" t="str">
        <f>+Scoreblad!$D$7</f>
        <v>speler 3</v>
      </c>
      <c r="B236">
        <f>+D232*B233*B230*D230</f>
        <v>0</v>
      </c>
      <c r="C236">
        <f>+D232*C233*C230*D230</f>
        <v>0</v>
      </c>
      <c r="D236">
        <v>0</v>
      </c>
      <c r="E236">
        <f>+D232*E233*E230*D230</f>
        <v>0</v>
      </c>
      <c r="F236">
        <f>SUM(B236:E236)</f>
        <v>0</v>
      </c>
    </row>
    <row r="237" spans="1:7" x14ac:dyDescent="0.3">
      <c r="A237" t="str">
        <f>+Scoreblad!$D$8</f>
        <v>speler 4</v>
      </c>
      <c r="B237">
        <f>+E232*B233*B230*E230</f>
        <v>0</v>
      </c>
      <c r="C237">
        <f>+E232*C233*E230*C230</f>
        <v>0</v>
      </c>
      <c r="D237">
        <f>+E232*D233*E230*D230</f>
        <v>0</v>
      </c>
      <c r="E237">
        <v>0</v>
      </c>
      <c r="F237">
        <f>SUM(B237:E237)</f>
        <v>0</v>
      </c>
    </row>
    <row r="238" spans="1:7" x14ac:dyDescent="0.3">
      <c r="A238" t="s">
        <v>15</v>
      </c>
      <c r="B238">
        <f>SUM(B234:B237)</f>
        <v>0</v>
      </c>
      <c r="C238">
        <f>SUM(C234:C237)</f>
        <v>0</v>
      </c>
      <c r="D238">
        <f>SUM(D234:D237)</f>
        <v>0</v>
      </c>
      <c r="E238">
        <f>SUM(E234:E237)</f>
        <v>0</v>
      </c>
      <c r="F238">
        <f>SUM(B238:E238)-SUM(F234:F237)</f>
        <v>0</v>
      </c>
    </row>
    <row r="239" spans="1:7" x14ac:dyDescent="0.3">
      <c r="A239" t="s">
        <v>17</v>
      </c>
      <c r="B239">
        <f>+B238-F234</f>
        <v>0</v>
      </c>
      <c r="C239">
        <f>+C238-F235</f>
        <v>0</v>
      </c>
      <c r="D239">
        <f>+D238-F236</f>
        <v>0</v>
      </c>
      <c r="E239">
        <f>+E238-F237</f>
        <v>0</v>
      </c>
    </row>
    <row r="241" spans="1:7" x14ac:dyDescent="0.3">
      <c r="A241" t="s">
        <v>31</v>
      </c>
    </row>
    <row r="243" spans="1:7" x14ac:dyDescent="0.3">
      <c r="A243" t="s">
        <v>11</v>
      </c>
      <c r="B243" t="str">
        <f>+Scoreblad!$D$5</f>
        <v>speler 1</v>
      </c>
      <c r="C243" t="str">
        <f>+Scoreblad!$D$6</f>
        <v>speler 2</v>
      </c>
      <c r="D243" t="str">
        <f>+Scoreblad!$D$7</f>
        <v>speler 3</v>
      </c>
      <c r="E243" t="str">
        <f>+Scoreblad!$D$8</f>
        <v>speler 4</v>
      </c>
      <c r="G243" t="s">
        <v>70</v>
      </c>
    </row>
    <row r="244" spans="1:7" x14ac:dyDescent="0.3">
      <c r="B244" t="str">
        <f>IF(Scoreblad!$N$7="Aan","Oost",IF($G229="Remise",B229,IF(OR(OR(OR(B230*10+B232=20,C230*10+C232=20),D230*10+D232=20),E230*10+E232=20),B229,E229)))</f>
        <v>Oost</v>
      </c>
      <c r="C244" t="str">
        <f>IF(Scoreblad!$N$7="Aan","Zuid",IF($G229="Remise",C229,IF(OR(OR(OR(C230*10+C232=20,D230*10+D232=20),E230*10+E232=20),B230*10+B232=20),C229,B229)))</f>
        <v>Zuid</v>
      </c>
      <c r="D244" t="str">
        <f>IF(Scoreblad!$N$7="Aan","West",IF($G229="Remise",D229,IF(OR(OR(OR(D230*10+D232=20,E230*10+E232=20),B230*10+B232=20),C230*10+C232=20),D229,C229)))</f>
        <v>West</v>
      </c>
      <c r="E244" t="str">
        <f>IF(Scoreblad!$N$7="Aan","Noord",IF($G229="Remise",E229,IF(OR(OR(OR(E230*10+E232=20,B230*10+B232=20),C230*10+C232=20),D230*10+D232=20),E229,D229)))</f>
        <v>Noord</v>
      </c>
      <c r="G244" t="str">
        <f>+Scoreblad!K29</f>
        <v>Naam</v>
      </c>
    </row>
    <row r="245" spans="1:7" x14ac:dyDescent="0.3">
      <c r="A245" t="s">
        <v>12</v>
      </c>
      <c r="B245">
        <f>IF(B244="Oost",2,1)</f>
        <v>2</v>
      </c>
      <c r="C245">
        <f>IF(C244="Oost",2,1)</f>
        <v>1</v>
      </c>
      <c r="D245">
        <f>IF(D244="Oost",2,1)</f>
        <v>1</v>
      </c>
      <c r="E245">
        <f>IF(E244="Oost",2,1)</f>
        <v>1</v>
      </c>
    </row>
    <row r="246" spans="1:7" x14ac:dyDescent="0.3">
      <c r="A246" t="s">
        <v>62</v>
      </c>
      <c r="B246">
        <f>IF(B245=2,$H$1,1)</f>
        <v>1</v>
      </c>
      <c r="C246">
        <f>IF(C245=2,$H$1,1)</f>
        <v>1</v>
      </c>
      <c r="D246">
        <f>IF(D245=2,$H$1,1)</f>
        <v>1</v>
      </c>
      <c r="E246">
        <f>IF(E245=2,$H$1,1)</f>
        <v>1</v>
      </c>
    </row>
    <row r="247" spans="1:7" x14ac:dyDescent="0.3">
      <c r="A247" t="s">
        <v>13</v>
      </c>
      <c r="B247">
        <f>IF(B243=Scoreblad!$K$29,0,1)</f>
        <v>1</v>
      </c>
      <c r="C247">
        <f>IF(C243=Scoreblad!$K$29,0,1)</f>
        <v>1</v>
      </c>
      <c r="D247">
        <f>IF(D243=Scoreblad!$K$29,0,1)</f>
        <v>1</v>
      </c>
      <c r="E247">
        <f>IF(E243=Scoreblad!$K$29,0,1)</f>
        <v>1</v>
      </c>
    </row>
    <row r="248" spans="1:7" x14ac:dyDescent="0.3">
      <c r="A248" t="s">
        <v>14</v>
      </c>
      <c r="B248">
        <f>+Scoreblad!C29/B246</f>
        <v>0</v>
      </c>
      <c r="C248">
        <f>+Scoreblad!E29/C246</f>
        <v>0</v>
      </c>
      <c r="D248">
        <f>+Scoreblad!G29/D246</f>
        <v>0</v>
      </c>
      <c r="E248">
        <f>+Scoreblad!I29/E246</f>
        <v>0</v>
      </c>
      <c r="F248" t="s">
        <v>16</v>
      </c>
    </row>
    <row r="249" spans="1:7" x14ac:dyDescent="0.3">
      <c r="A249" t="str">
        <f>+Scoreblad!$D$5</f>
        <v>speler 1</v>
      </c>
      <c r="B249">
        <v>0</v>
      </c>
      <c r="C249">
        <f>B247*C248*C245*B245</f>
        <v>0</v>
      </c>
      <c r="D249">
        <f>+B247*D248*B245*D245</f>
        <v>0</v>
      </c>
      <c r="E249">
        <f>+B247*E248*E245*B245</f>
        <v>0</v>
      </c>
      <c r="F249">
        <f>SUM(B249:E249)</f>
        <v>0</v>
      </c>
    </row>
    <row r="250" spans="1:7" x14ac:dyDescent="0.3">
      <c r="A250" t="str">
        <f>+Scoreblad!$D$6</f>
        <v>speler 2</v>
      </c>
      <c r="B250">
        <f>+C247*B248*B245*C245</f>
        <v>0</v>
      </c>
      <c r="C250">
        <v>0</v>
      </c>
      <c r="D250">
        <f>+C247*D248*C245*D245</f>
        <v>0</v>
      </c>
      <c r="E250">
        <f>+C247*E248*E245*C245</f>
        <v>0</v>
      </c>
      <c r="F250">
        <f>SUM(B250:E250)</f>
        <v>0</v>
      </c>
    </row>
    <row r="251" spans="1:7" x14ac:dyDescent="0.3">
      <c r="A251" t="str">
        <f>+Scoreblad!$D$7</f>
        <v>speler 3</v>
      </c>
      <c r="B251">
        <f>+D247*B248*B245*D245</f>
        <v>0</v>
      </c>
      <c r="C251">
        <f>+D247*C248*C245*D245</f>
        <v>0</v>
      </c>
      <c r="D251">
        <v>0</v>
      </c>
      <c r="E251">
        <f>+D247*E248*E245*D245</f>
        <v>0</v>
      </c>
      <c r="F251">
        <f>SUM(B251:E251)</f>
        <v>0</v>
      </c>
    </row>
    <row r="252" spans="1:7" x14ac:dyDescent="0.3">
      <c r="A252" t="str">
        <f>+Scoreblad!$D$8</f>
        <v>speler 4</v>
      </c>
      <c r="B252">
        <f>+E247*B248*B245*E245</f>
        <v>0</v>
      </c>
      <c r="C252">
        <f>+E247*C248*E245*C245</f>
        <v>0</v>
      </c>
      <c r="D252">
        <f>+E247*D248*E245*D245</f>
        <v>0</v>
      </c>
      <c r="E252">
        <v>0</v>
      </c>
      <c r="F252">
        <f>SUM(B252:E252)</f>
        <v>0</v>
      </c>
    </row>
    <row r="253" spans="1:7" x14ac:dyDescent="0.3">
      <c r="A253" t="s">
        <v>15</v>
      </c>
      <c r="B253">
        <f>SUM(B249:B252)</f>
        <v>0</v>
      </c>
      <c r="C253">
        <f>SUM(C249:C252)</f>
        <v>0</v>
      </c>
      <c r="D253">
        <f>SUM(D249:D252)</f>
        <v>0</v>
      </c>
      <c r="E253">
        <f>SUM(E249:E252)</f>
        <v>0</v>
      </c>
      <c r="F253">
        <f>SUM(B253:E253)-SUM(F249:F252)</f>
        <v>0</v>
      </c>
    </row>
    <row r="254" spans="1:7" x14ac:dyDescent="0.3">
      <c r="A254" t="s">
        <v>17</v>
      </c>
      <c r="B254">
        <f>+B253-F249</f>
        <v>0</v>
      </c>
      <c r="C254">
        <f>+C253-F250</f>
        <v>0</v>
      </c>
      <c r="D254">
        <f>+D253-F251</f>
        <v>0</v>
      </c>
      <c r="E254">
        <f>+E253-F252</f>
        <v>0</v>
      </c>
    </row>
    <row r="256" spans="1:7" x14ac:dyDescent="0.3">
      <c r="A256" t="s">
        <v>32</v>
      </c>
    </row>
    <row r="258" spans="1:7" x14ac:dyDescent="0.3">
      <c r="A258" t="s">
        <v>11</v>
      </c>
      <c r="B258" t="str">
        <f>+Scoreblad!$D$5</f>
        <v>speler 1</v>
      </c>
      <c r="C258" t="str">
        <f>+Scoreblad!$D$6</f>
        <v>speler 2</v>
      </c>
      <c r="D258" t="str">
        <f>+Scoreblad!$D$7</f>
        <v>speler 3</v>
      </c>
      <c r="E258" t="str">
        <f>+Scoreblad!$D$8</f>
        <v>speler 4</v>
      </c>
      <c r="G258" t="s">
        <v>70</v>
      </c>
    </row>
    <row r="259" spans="1:7" x14ac:dyDescent="0.3">
      <c r="B259" t="str">
        <f>IF(Scoreblad!$N$7="Aan","Noord",IF($G244="Remise",B244,IF(OR(OR(OR(B245*10+B247=20,C245*10+C247=20),D245*10+D247=20),E245*10+E247=20),B244,E244)))</f>
        <v>Noord</v>
      </c>
      <c r="C259" t="str">
        <f>IF(Scoreblad!$N$7="Aan","Oost",IF($G244="Remise",C244,IF(OR(OR(OR(C245*10+C247=20,D245*10+D247=20),E245*10+E247=20),B245*10+B247=20),C244,B244)))</f>
        <v>Oost</v>
      </c>
      <c r="D259" t="str">
        <f>IF(Scoreblad!$N$7="Aan","Zuid",IF($G244="Remise",D244,IF(OR(OR(OR(D245*10+D247=20,E245*10+E247=20),B245*10+B247=20),C245*10+C247=20),D244,C244)))</f>
        <v>Zuid</v>
      </c>
      <c r="E259" t="str">
        <f>IF(Scoreblad!$N$7="Aan","West",IF($G244="Remise",E244,IF(OR(OR(OR(E245*10+E247=20,B245*10+B247=20),C245*10+C247=20),D245*10+D247=20),E244,D244)))</f>
        <v>West</v>
      </c>
      <c r="G259" t="str">
        <f>+Scoreblad!K30</f>
        <v>Naam</v>
      </c>
    </row>
    <row r="260" spans="1:7" x14ac:dyDescent="0.3">
      <c r="A260" t="s">
        <v>12</v>
      </c>
      <c r="B260">
        <f>IF(B259="Oost",2,1)</f>
        <v>1</v>
      </c>
      <c r="C260">
        <f>IF(C259="Oost",2,1)</f>
        <v>2</v>
      </c>
      <c r="D260">
        <f>IF(D259="Oost",2,1)</f>
        <v>1</v>
      </c>
      <c r="E260">
        <f>IF(E259="Oost",2,1)</f>
        <v>1</v>
      </c>
    </row>
    <row r="261" spans="1:7" x14ac:dyDescent="0.3">
      <c r="A261" t="s">
        <v>62</v>
      </c>
      <c r="B261">
        <f>IF(B260=2,$H$1,1)</f>
        <v>1</v>
      </c>
      <c r="C261">
        <f>IF(C260=2,$H$1,1)</f>
        <v>1</v>
      </c>
      <c r="D261">
        <f>IF(D260=2,$H$1,1)</f>
        <v>1</v>
      </c>
      <c r="E261">
        <f>IF(E260=2,$H$1,1)</f>
        <v>1</v>
      </c>
    </row>
    <row r="262" spans="1:7" x14ac:dyDescent="0.3">
      <c r="A262" t="s">
        <v>13</v>
      </c>
      <c r="B262">
        <f>IF(B258=Scoreblad!$K$30,0,1)</f>
        <v>1</v>
      </c>
      <c r="C262">
        <f>IF(C258=Scoreblad!$K$30,0,1)</f>
        <v>1</v>
      </c>
      <c r="D262">
        <f>IF(D258=Scoreblad!$K$30,0,1)</f>
        <v>1</v>
      </c>
      <c r="E262">
        <f>IF(E258=Scoreblad!$K$30,0,1)</f>
        <v>1</v>
      </c>
    </row>
    <row r="263" spans="1:7" x14ac:dyDescent="0.3">
      <c r="A263" t="s">
        <v>14</v>
      </c>
      <c r="B263">
        <f>+Scoreblad!C30/B261</f>
        <v>0</v>
      </c>
      <c r="C263">
        <f>+Scoreblad!E30/C261</f>
        <v>0</v>
      </c>
      <c r="D263">
        <f>+Scoreblad!G30/D261</f>
        <v>0</v>
      </c>
      <c r="E263">
        <f>+Scoreblad!I30/E261</f>
        <v>0</v>
      </c>
      <c r="F263" t="s">
        <v>16</v>
      </c>
    </row>
    <row r="264" spans="1:7" x14ac:dyDescent="0.3">
      <c r="A264" t="str">
        <f>+Scoreblad!$D$5</f>
        <v>speler 1</v>
      </c>
      <c r="B264">
        <v>0</v>
      </c>
      <c r="C264">
        <f>B262*C263*C260*B260</f>
        <v>0</v>
      </c>
      <c r="D264">
        <f>+B262*D263*B260*D260</f>
        <v>0</v>
      </c>
      <c r="E264">
        <f>+B262*E263*E260*B260</f>
        <v>0</v>
      </c>
      <c r="F264">
        <f>SUM(B264:E264)</f>
        <v>0</v>
      </c>
    </row>
    <row r="265" spans="1:7" x14ac:dyDescent="0.3">
      <c r="A265" t="str">
        <f>+Scoreblad!$D$6</f>
        <v>speler 2</v>
      </c>
      <c r="B265">
        <f>+C262*B263*B260*C260</f>
        <v>0</v>
      </c>
      <c r="C265">
        <v>0</v>
      </c>
      <c r="D265">
        <f>+C262*D263*C260*D260</f>
        <v>0</v>
      </c>
      <c r="E265">
        <f>+C262*E263*E260*C260</f>
        <v>0</v>
      </c>
      <c r="F265">
        <f>SUM(B265:E265)</f>
        <v>0</v>
      </c>
    </row>
    <row r="266" spans="1:7" x14ac:dyDescent="0.3">
      <c r="A266" t="str">
        <f>+Scoreblad!$D$7</f>
        <v>speler 3</v>
      </c>
      <c r="B266">
        <f>+D262*B263*B260*D260</f>
        <v>0</v>
      </c>
      <c r="C266">
        <f>+D262*C263*C260*D260</f>
        <v>0</v>
      </c>
      <c r="D266">
        <v>0</v>
      </c>
      <c r="E266">
        <f>+D262*E263*E260*D260</f>
        <v>0</v>
      </c>
      <c r="F266">
        <f>SUM(B266:E266)</f>
        <v>0</v>
      </c>
    </row>
    <row r="267" spans="1:7" x14ac:dyDescent="0.3">
      <c r="A267" t="str">
        <f>+Scoreblad!$D$8</f>
        <v>speler 4</v>
      </c>
      <c r="B267">
        <f>+E262*B263*B260*E260</f>
        <v>0</v>
      </c>
      <c r="C267">
        <f>+E262*C263*E260*C260</f>
        <v>0</v>
      </c>
      <c r="D267">
        <f>+E262*D263*E260*D260</f>
        <v>0</v>
      </c>
      <c r="E267">
        <v>0</v>
      </c>
      <c r="F267">
        <f>SUM(B267:E267)</f>
        <v>0</v>
      </c>
    </row>
    <row r="268" spans="1:7" x14ac:dyDescent="0.3">
      <c r="A268" t="s">
        <v>15</v>
      </c>
      <c r="B268">
        <f>SUM(B264:B267)</f>
        <v>0</v>
      </c>
      <c r="C268">
        <f>SUM(C264:C267)</f>
        <v>0</v>
      </c>
      <c r="D268">
        <f>SUM(D264:D267)</f>
        <v>0</v>
      </c>
      <c r="E268">
        <f>SUM(E264:E267)</f>
        <v>0</v>
      </c>
      <c r="F268">
        <f>SUM(B268:E268)-SUM(F264:F267)</f>
        <v>0</v>
      </c>
    </row>
    <row r="269" spans="1:7" x14ac:dyDescent="0.3">
      <c r="A269" t="s">
        <v>17</v>
      </c>
      <c r="B269">
        <f>+B268-F264</f>
        <v>0</v>
      </c>
      <c r="C269">
        <f>+C268-F265</f>
        <v>0</v>
      </c>
      <c r="D269">
        <f>+D268-F266</f>
        <v>0</v>
      </c>
      <c r="E269">
        <f>+E268-F267</f>
        <v>0</v>
      </c>
    </row>
    <row r="271" spans="1:7" x14ac:dyDescent="0.3">
      <c r="A271" t="s">
        <v>33</v>
      </c>
    </row>
    <row r="273" spans="1:7" x14ac:dyDescent="0.3">
      <c r="A273" t="s">
        <v>11</v>
      </c>
      <c r="B273" t="str">
        <f>+Scoreblad!$D$5</f>
        <v>speler 1</v>
      </c>
      <c r="C273" t="str">
        <f>+Scoreblad!$D$6</f>
        <v>speler 2</v>
      </c>
      <c r="D273" t="str">
        <f>+Scoreblad!$D$7</f>
        <v>speler 3</v>
      </c>
      <c r="E273" t="str">
        <f>+Scoreblad!$D$8</f>
        <v>speler 4</v>
      </c>
      <c r="G273" t="s">
        <v>70</v>
      </c>
    </row>
    <row r="274" spans="1:7" x14ac:dyDescent="0.3">
      <c r="B274" t="str">
        <f>IF(Scoreblad!$N$7="Aan","West",IF($G259="Remise",B259,IF(OR(OR(OR(B260*10+B262=20,C260*10+C262=20),D260*10+D262=20),E260*10+E262=20),B259,E259)))</f>
        <v>West</v>
      </c>
      <c r="C274" t="str">
        <f>IF(Scoreblad!$N$7="Aan","Noord",IF($G259="Remise",C259,IF(OR(OR(OR(C260*10+C262=20,D260*10+D262=20),E260*10+E262=20),B260*10+B262=20),C259,B259)))</f>
        <v>Noord</v>
      </c>
      <c r="D274" t="str">
        <f>IF(Scoreblad!$N$7="Aan","Oost",IF($G259="Remise",D259,IF(OR(OR(OR(D260*10+D262=20,E260*10+E262=20),B260*10+B262=20),C260*10+C262=20),D259,C259)))</f>
        <v>Oost</v>
      </c>
      <c r="E274" t="str">
        <f>IF(Scoreblad!$N$7="Aan","Zuid",IF($G259="Remise",E259,IF(OR(OR(OR(E260*10+E262=20,B260*10+B262=20),C260*10+C262=20),D260*10+D262=20),E259,D259)))</f>
        <v>Zuid</v>
      </c>
      <c r="G274" t="str">
        <f>+Scoreblad!K31</f>
        <v>Naam</v>
      </c>
    </row>
    <row r="275" spans="1:7" x14ac:dyDescent="0.3">
      <c r="A275" t="s">
        <v>12</v>
      </c>
      <c r="B275">
        <f>IF(B274="Oost",2,1)</f>
        <v>1</v>
      </c>
      <c r="C275">
        <f>IF(C274="Oost",2,1)</f>
        <v>1</v>
      </c>
      <c r="D275">
        <f>IF(D274="Oost",2,1)</f>
        <v>2</v>
      </c>
      <c r="E275">
        <f>IF(E274="Oost",2,1)</f>
        <v>1</v>
      </c>
    </row>
    <row r="276" spans="1:7" x14ac:dyDescent="0.3">
      <c r="A276" t="s">
        <v>62</v>
      </c>
      <c r="B276">
        <f>IF(B275=2,$H$1,1)</f>
        <v>1</v>
      </c>
      <c r="C276">
        <f>IF(C275=2,$H$1,1)</f>
        <v>1</v>
      </c>
      <c r="D276">
        <f>IF(D275=2,$H$1,1)</f>
        <v>1</v>
      </c>
      <c r="E276">
        <f>IF(E275=2,$H$1,1)</f>
        <v>1</v>
      </c>
    </row>
    <row r="277" spans="1:7" x14ac:dyDescent="0.3">
      <c r="A277" t="s">
        <v>13</v>
      </c>
      <c r="B277">
        <f>IF(B273=Scoreblad!$K$31,0,1)</f>
        <v>1</v>
      </c>
      <c r="C277">
        <f>IF(C273=Scoreblad!$K$31,0,1)</f>
        <v>1</v>
      </c>
      <c r="D277">
        <f>IF(D273=Scoreblad!$K$31,0,1)</f>
        <v>1</v>
      </c>
      <c r="E277">
        <f>IF(E273=Scoreblad!$K$31,0,1)</f>
        <v>1</v>
      </c>
    </row>
    <row r="278" spans="1:7" x14ac:dyDescent="0.3">
      <c r="A278" t="s">
        <v>14</v>
      </c>
      <c r="B278">
        <f>+Scoreblad!C31/B276</f>
        <v>0</v>
      </c>
      <c r="C278">
        <f>+Scoreblad!E31/C276</f>
        <v>0</v>
      </c>
      <c r="D278">
        <f>+Scoreblad!G31/D276</f>
        <v>0</v>
      </c>
      <c r="E278">
        <f>+Scoreblad!I31/E276</f>
        <v>0</v>
      </c>
      <c r="F278" t="s">
        <v>16</v>
      </c>
    </row>
    <row r="279" spans="1:7" x14ac:dyDescent="0.3">
      <c r="A279" t="str">
        <f>+Scoreblad!$D$5</f>
        <v>speler 1</v>
      </c>
      <c r="B279">
        <v>0</v>
      </c>
      <c r="C279">
        <f>B277*C278*C275*B275</f>
        <v>0</v>
      </c>
      <c r="D279">
        <f>+B277*D278*B275*D275</f>
        <v>0</v>
      </c>
      <c r="E279">
        <f>+B277*E278*E275*B275</f>
        <v>0</v>
      </c>
      <c r="F279">
        <f>SUM(B279:E279)</f>
        <v>0</v>
      </c>
    </row>
    <row r="280" spans="1:7" x14ac:dyDescent="0.3">
      <c r="A280" t="str">
        <f>+Scoreblad!$D$6</f>
        <v>speler 2</v>
      </c>
      <c r="B280">
        <f>+C277*B278*B275*C275</f>
        <v>0</v>
      </c>
      <c r="C280">
        <v>0</v>
      </c>
      <c r="D280">
        <f>+C277*D278*C275*D275</f>
        <v>0</v>
      </c>
      <c r="E280">
        <f>+C277*E278*E275*C275</f>
        <v>0</v>
      </c>
      <c r="F280">
        <f>SUM(B280:E280)</f>
        <v>0</v>
      </c>
    </row>
    <row r="281" spans="1:7" x14ac:dyDescent="0.3">
      <c r="A281" t="str">
        <f>+Scoreblad!$D$7</f>
        <v>speler 3</v>
      </c>
      <c r="B281">
        <f>+D277*B278*B275*D275</f>
        <v>0</v>
      </c>
      <c r="C281">
        <f>+D277*C278*C275*D275</f>
        <v>0</v>
      </c>
      <c r="D281">
        <v>0</v>
      </c>
      <c r="E281">
        <f>+D277*E278*E275*D275</f>
        <v>0</v>
      </c>
      <c r="F281">
        <f>SUM(B281:E281)</f>
        <v>0</v>
      </c>
    </row>
    <row r="282" spans="1:7" x14ac:dyDescent="0.3">
      <c r="A282" t="str">
        <f>+Scoreblad!$D$8</f>
        <v>speler 4</v>
      </c>
      <c r="B282">
        <f>+E277*B278*B275*E275</f>
        <v>0</v>
      </c>
      <c r="C282">
        <f>+E277*C278*E275*C275</f>
        <v>0</v>
      </c>
      <c r="D282">
        <f>+E277*D278*E275*D275</f>
        <v>0</v>
      </c>
      <c r="E282">
        <v>0</v>
      </c>
      <c r="F282">
        <f>SUM(B282:E282)</f>
        <v>0</v>
      </c>
    </row>
    <row r="283" spans="1:7" x14ac:dyDescent="0.3">
      <c r="A283" t="s">
        <v>15</v>
      </c>
      <c r="B283">
        <f>SUM(B279:B282)</f>
        <v>0</v>
      </c>
      <c r="C283">
        <f>SUM(C279:C282)</f>
        <v>0</v>
      </c>
      <c r="D283">
        <f>SUM(D279:D282)</f>
        <v>0</v>
      </c>
      <c r="E283">
        <f>SUM(E279:E282)</f>
        <v>0</v>
      </c>
      <c r="F283">
        <f>SUM(B283:E283)-SUM(F279:F282)</f>
        <v>0</v>
      </c>
    </row>
    <row r="284" spans="1:7" x14ac:dyDescent="0.3">
      <c r="A284" t="s">
        <v>17</v>
      </c>
      <c r="B284">
        <f>+B283-F279</f>
        <v>0</v>
      </c>
      <c r="C284">
        <f>+C283-F280</f>
        <v>0</v>
      </c>
      <c r="D284">
        <f>+D283-F281</f>
        <v>0</v>
      </c>
      <c r="E284">
        <f>+E283-F282</f>
        <v>0</v>
      </c>
    </row>
    <row r="286" spans="1:7" x14ac:dyDescent="0.3">
      <c r="A286" t="s">
        <v>34</v>
      </c>
    </row>
    <row r="288" spans="1:7" x14ac:dyDescent="0.3">
      <c r="A288" t="s">
        <v>11</v>
      </c>
      <c r="B288" t="str">
        <f>+Scoreblad!$D$5</f>
        <v>speler 1</v>
      </c>
      <c r="C288" t="str">
        <f>+Scoreblad!$D$6</f>
        <v>speler 2</v>
      </c>
      <c r="D288" t="str">
        <f>+Scoreblad!$D$7</f>
        <v>speler 3</v>
      </c>
      <c r="E288" t="str">
        <f>+Scoreblad!$D$8</f>
        <v>speler 4</v>
      </c>
      <c r="G288" t="s">
        <v>70</v>
      </c>
    </row>
    <row r="289" spans="1:7" x14ac:dyDescent="0.3">
      <c r="B289" t="str">
        <f>IF(Scoreblad!$N$7="Aan","Zuid",IF($G274="Remise",B274,IF(OR(OR(OR(B275*10+B277=20,C275*10+C277=20),D275*10+D277=20),E275*10+E277=20),B274,E274)))</f>
        <v>Zuid</v>
      </c>
      <c r="C289" t="str">
        <f>IF(Scoreblad!$N$7="Aan","West",IF($G274="Remise",C274,IF(OR(OR(OR(C275*10+C277=20,D275*10+D277=20),E275*10+E277=20),B275*10+B277=20),C274,B274)))</f>
        <v>West</v>
      </c>
      <c r="D289" t="str">
        <f>IF(Scoreblad!$N$7="Aan","Noord",IF($G274="Remise",D274,IF(OR(OR(OR(D275*10+D277=20,E275*10+E277=20),B275*10+B277=20),C275*10+C277=20),D274,C274)))</f>
        <v>Noord</v>
      </c>
      <c r="E289" t="str">
        <f>IF(Scoreblad!$N$7="Aan","Oost",IF($G274="Remise",E274,IF(OR(OR(OR(E275*10+E277=20,B275*10+B277=20),C275*10+C277=20),D275*10+D277=20),E274,D274)))</f>
        <v>Oost</v>
      </c>
      <c r="G289" t="str">
        <f>+Scoreblad!K32</f>
        <v>Naam</v>
      </c>
    </row>
    <row r="290" spans="1:7" x14ac:dyDescent="0.3">
      <c r="A290" t="s">
        <v>12</v>
      </c>
      <c r="B290">
        <f>IF(B289="Oost",2,1)</f>
        <v>1</v>
      </c>
      <c r="C290">
        <f>IF(C289="Oost",2,1)</f>
        <v>1</v>
      </c>
      <c r="D290">
        <f>IF(D289="Oost",2,1)</f>
        <v>1</v>
      </c>
      <c r="E290">
        <f>IF(E289="Oost",2,1)</f>
        <v>2</v>
      </c>
    </row>
    <row r="291" spans="1:7" x14ac:dyDescent="0.3">
      <c r="A291" t="s">
        <v>62</v>
      </c>
      <c r="B291">
        <f>IF(B290=2,$H$1,1)</f>
        <v>1</v>
      </c>
      <c r="C291">
        <f>IF(C290=2,$H$1,1)</f>
        <v>1</v>
      </c>
      <c r="D291">
        <f>IF(D290=2,$H$1,1)</f>
        <v>1</v>
      </c>
      <c r="E291">
        <f>IF(E290=2,$H$1,1)</f>
        <v>1</v>
      </c>
    </row>
    <row r="292" spans="1:7" x14ac:dyDescent="0.3">
      <c r="A292" t="s">
        <v>13</v>
      </c>
      <c r="B292">
        <f>IF(B288=Scoreblad!$K$32,0,1)</f>
        <v>1</v>
      </c>
      <c r="C292">
        <f>IF(C288=Scoreblad!$K$32,0,1)</f>
        <v>1</v>
      </c>
      <c r="D292">
        <f>IF(D288=Scoreblad!$K$32,0,1)</f>
        <v>1</v>
      </c>
      <c r="E292">
        <f>IF(E288=Scoreblad!$K$32,0,1)</f>
        <v>1</v>
      </c>
    </row>
    <row r="293" spans="1:7" x14ac:dyDescent="0.3">
      <c r="A293" t="s">
        <v>14</v>
      </c>
      <c r="B293">
        <f>+Scoreblad!C32/B291</f>
        <v>0</v>
      </c>
      <c r="C293">
        <f>+Scoreblad!E32/C291</f>
        <v>0</v>
      </c>
      <c r="D293">
        <f>+Scoreblad!G32/D291</f>
        <v>0</v>
      </c>
      <c r="E293">
        <f>+Scoreblad!I32/E291</f>
        <v>0</v>
      </c>
      <c r="F293" t="s">
        <v>16</v>
      </c>
    </row>
    <row r="294" spans="1:7" x14ac:dyDescent="0.3">
      <c r="A294" t="str">
        <f>+Scoreblad!$D$5</f>
        <v>speler 1</v>
      </c>
      <c r="B294">
        <v>0</v>
      </c>
      <c r="C294">
        <f>B292*C293*C290*B290</f>
        <v>0</v>
      </c>
      <c r="D294">
        <f>+B292*D293*B290*D290</f>
        <v>0</v>
      </c>
      <c r="E294">
        <f>+B292*E293*E290*B290</f>
        <v>0</v>
      </c>
      <c r="F294">
        <f>SUM(B294:E294)</f>
        <v>0</v>
      </c>
    </row>
    <row r="295" spans="1:7" x14ac:dyDescent="0.3">
      <c r="A295" t="str">
        <f>+Scoreblad!$D$6</f>
        <v>speler 2</v>
      </c>
      <c r="B295">
        <f>+C292*B293*B290*C290</f>
        <v>0</v>
      </c>
      <c r="C295">
        <v>0</v>
      </c>
      <c r="D295">
        <f>+C292*D293*C290*D290</f>
        <v>0</v>
      </c>
      <c r="E295">
        <f>+C292*E293*E290*C290</f>
        <v>0</v>
      </c>
      <c r="F295">
        <f>SUM(B295:E295)</f>
        <v>0</v>
      </c>
    </row>
    <row r="296" spans="1:7" x14ac:dyDescent="0.3">
      <c r="A296" t="str">
        <f>+Scoreblad!$D$7</f>
        <v>speler 3</v>
      </c>
      <c r="B296">
        <f>+D292*B293*B290*D290</f>
        <v>0</v>
      </c>
      <c r="C296">
        <f>+D292*C293*C290*D290</f>
        <v>0</v>
      </c>
      <c r="D296">
        <v>0</v>
      </c>
      <c r="E296">
        <f>+D292*E293*E290*D290</f>
        <v>0</v>
      </c>
      <c r="F296">
        <f>SUM(B296:E296)</f>
        <v>0</v>
      </c>
    </row>
    <row r="297" spans="1:7" x14ac:dyDescent="0.3">
      <c r="A297" t="str">
        <f>+Scoreblad!$D$8</f>
        <v>speler 4</v>
      </c>
      <c r="B297">
        <f>+E292*B293*B290*E290</f>
        <v>0</v>
      </c>
      <c r="C297">
        <f>+E292*C293*E290*C290</f>
        <v>0</v>
      </c>
      <c r="D297">
        <f>+E292*D293*E290*D290</f>
        <v>0</v>
      </c>
      <c r="E297">
        <v>0</v>
      </c>
      <c r="F297">
        <f>SUM(B297:E297)</f>
        <v>0</v>
      </c>
    </row>
    <row r="298" spans="1:7" x14ac:dyDescent="0.3">
      <c r="A298" t="s">
        <v>15</v>
      </c>
      <c r="B298">
        <f>SUM(B294:B297)</f>
        <v>0</v>
      </c>
      <c r="C298">
        <f>SUM(C294:C297)</f>
        <v>0</v>
      </c>
      <c r="D298">
        <f>SUM(D294:D297)</f>
        <v>0</v>
      </c>
      <c r="E298">
        <f>SUM(E294:E297)</f>
        <v>0</v>
      </c>
      <c r="F298">
        <f>SUM(B298:E298)-SUM(F294:F297)</f>
        <v>0</v>
      </c>
    </row>
    <row r="299" spans="1:7" x14ac:dyDescent="0.3">
      <c r="A299" t="s">
        <v>17</v>
      </c>
      <c r="B299">
        <f>+B298-F294</f>
        <v>0</v>
      </c>
      <c r="C299">
        <f>+C298-F295</f>
        <v>0</v>
      </c>
      <c r="D299">
        <f>+D298-F296</f>
        <v>0</v>
      </c>
      <c r="E299">
        <f>+E298-F297</f>
        <v>0</v>
      </c>
    </row>
    <row r="301" spans="1:7" x14ac:dyDescent="0.3">
      <c r="A301" t="s">
        <v>35</v>
      </c>
    </row>
    <row r="303" spans="1:7" x14ac:dyDescent="0.3">
      <c r="A303" t="s">
        <v>11</v>
      </c>
      <c r="B303" t="str">
        <f>+Scoreblad!$D$5</f>
        <v>speler 1</v>
      </c>
      <c r="C303" t="str">
        <f>+Scoreblad!$D$6</f>
        <v>speler 2</v>
      </c>
      <c r="D303" t="str">
        <f>+Scoreblad!$D$7</f>
        <v>speler 3</v>
      </c>
      <c r="E303" t="str">
        <f>+Scoreblad!$D$8</f>
        <v>speler 4</v>
      </c>
      <c r="G303" t="s">
        <v>70</v>
      </c>
    </row>
    <row r="304" spans="1:7" x14ac:dyDescent="0.3">
      <c r="B304" t="str">
        <f>IF(Scoreblad!$N$7="Aan","Oost",IF($G289="Remise",B289,IF(OR(OR(OR(B290*10+B292=20,C290*10+C292=20),D290*10+D292=20),E290*10+E292=20),B289,E289)))</f>
        <v>Oost</v>
      </c>
      <c r="C304" t="str">
        <f>IF(Scoreblad!$N$7="Aan","Zuid",IF($G289="Remise",C289,IF(OR(OR(OR(C290*10+C292=20,D290*10+D292=20),E290*10+E292=20),B290*10+B292=20),C289,B289)))</f>
        <v>Zuid</v>
      </c>
      <c r="D304" t="str">
        <f>IF(Scoreblad!$N$7="Aan","West",IF($G289="Remise",D289,IF(OR(OR(OR(D290*10+D292=20,E290*10+E292=20),B290*10+B292=20),C290*10+C292=20),D289,C289)))</f>
        <v>West</v>
      </c>
      <c r="E304" t="str">
        <f>IF(Scoreblad!$N$7="Aan","Noord",IF($G289="Remise",E289,IF(OR(OR(OR(E290*10+E292=20,B290*10+B292=20),C290*10+C292=20),D290*10+D292=20),E289,D289)))</f>
        <v>Noord</v>
      </c>
      <c r="G304" t="str">
        <f>+Scoreblad!K33</f>
        <v>Naam</v>
      </c>
    </row>
    <row r="305" spans="1:7" x14ac:dyDescent="0.3">
      <c r="A305" t="s">
        <v>12</v>
      </c>
      <c r="B305">
        <f>IF(B304="Oost",2,1)</f>
        <v>2</v>
      </c>
      <c r="C305">
        <f>IF(C304="Oost",2,1)</f>
        <v>1</v>
      </c>
      <c r="D305">
        <f>IF(D304="Oost",2,1)</f>
        <v>1</v>
      </c>
      <c r="E305">
        <f>IF(E304="Oost",2,1)</f>
        <v>1</v>
      </c>
    </row>
    <row r="306" spans="1:7" x14ac:dyDescent="0.3">
      <c r="A306" t="s">
        <v>62</v>
      </c>
      <c r="B306">
        <f>IF(B305=2,$H$1,1)</f>
        <v>1</v>
      </c>
      <c r="C306">
        <f>IF(C305=2,$H$1,1)</f>
        <v>1</v>
      </c>
      <c r="D306">
        <f>IF(D305=2,$H$1,1)</f>
        <v>1</v>
      </c>
      <c r="E306">
        <f>IF(E305=2,$H$1,1)</f>
        <v>1</v>
      </c>
    </row>
    <row r="307" spans="1:7" x14ac:dyDescent="0.3">
      <c r="A307" t="s">
        <v>13</v>
      </c>
      <c r="B307">
        <f>IF(B303=Scoreblad!$K$33,0,1)</f>
        <v>1</v>
      </c>
      <c r="C307">
        <f>IF(C303=Scoreblad!$K$33,0,1)</f>
        <v>1</v>
      </c>
      <c r="D307">
        <f>IF(D303=Scoreblad!$K$33,0,1)</f>
        <v>1</v>
      </c>
      <c r="E307">
        <f>IF(E303=Scoreblad!$K$33,0,1)</f>
        <v>1</v>
      </c>
    </row>
    <row r="308" spans="1:7" x14ac:dyDescent="0.3">
      <c r="A308" t="s">
        <v>14</v>
      </c>
      <c r="B308">
        <f>+Scoreblad!C33/B306</f>
        <v>0</v>
      </c>
      <c r="C308">
        <f>+Scoreblad!E33/C306</f>
        <v>0</v>
      </c>
      <c r="D308">
        <f>+Scoreblad!G33/D306</f>
        <v>0</v>
      </c>
      <c r="E308">
        <f>+Scoreblad!I33/E306</f>
        <v>0</v>
      </c>
      <c r="F308" t="s">
        <v>16</v>
      </c>
    </row>
    <row r="309" spans="1:7" x14ac:dyDescent="0.3">
      <c r="A309" t="str">
        <f>+Scoreblad!$D$5</f>
        <v>speler 1</v>
      </c>
      <c r="B309">
        <v>0</v>
      </c>
      <c r="C309">
        <f>B307*C308*C305*B305</f>
        <v>0</v>
      </c>
      <c r="D309">
        <f>+B307*D308*B305*D305</f>
        <v>0</v>
      </c>
      <c r="E309">
        <f>+B307*E308*E305*B305</f>
        <v>0</v>
      </c>
      <c r="F309">
        <f>SUM(B309:E309)</f>
        <v>0</v>
      </c>
    </row>
    <row r="310" spans="1:7" x14ac:dyDescent="0.3">
      <c r="A310" t="str">
        <f>+Scoreblad!$D$6</f>
        <v>speler 2</v>
      </c>
      <c r="B310">
        <f>+C307*B308*B305*C305</f>
        <v>0</v>
      </c>
      <c r="C310">
        <v>0</v>
      </c>
      <c r="D310">
        <f>+C307*D308*C305*D305</f>
        <v>0</v>
      </c>
      <c r="E310">
        <f>+C307*E308*E305*C305</f>
        <v>0</v>
      </c>
      <c r="F310">
        <f>SUM(B310:E310)</f>
        <v>0</v>
      </c>
    </row>
    <row r="311" spans="1:7" x14ac:dyDescent="0.3">
      <c r="A311" t="str">
        <f>+Scoreblad!$D$7</f>
        <v>speler 3</v>
      </c>
      <c r="B311">
        <f>+D307*B308*B305*D305</f>
        <v>0</v>
      </c>
      <c r="C311">
        <f>+D307*C308*C305*D305</f>
        <v>0</v>
      </c>
      <c r="D311">
        <v>0</v>
      </c>
      <c r="E311">
        <f>+D307*E308*E305*D305</f>
        <v>0</v>
      </c>
      <c r="F311">
        <f>SUM(B311:E311)</f>
        <v>0</v>
      </c>
    </row>
    <row r="312" spans="1:7" x14ac:dyDescent="0.3">
      <c r="A312" t="str">
        <f>+Scoreblad!$D$8</f>
        <v>speler 4</v>
      </c>
      <c r="B312">
        <f>+E307*B308*B305*E305</f>
        <v>0</v>
      </c>
      <c r="C312">
        <f>+E307*C308*E305*C305</f>
        <v>0</v>
      </c>
      <c r="D312">
        <f>+E307*D308*E305*D305</f>
        <v>0</v>
      </c>
      <c r="E312">
        <v>0</v>
      </c>
      <c r="F312">
        <f>SUM(B312:E312)</f>
        <v>0</v>
      </c>
    </row>
    <row r="313" spans="1:7" x14ac:dyDescent="0.3">
      <c r="A313" t="s">
        <v>15</v>
      </c>
      <c r="B313">
        <f>SUM(B309:B312)</f>
        <v>0</v>
      </c>
      <c r="C313">
        <f>SUM(C309:C312)</f>
        <v>0</v>
      </c>
      <c r="D313">
        <f>SUM(D309:D312)</f>
        <v>0</v>
      </c>
      <c r="E313">
        <f>SUM(E309:E312)</f>
        <v>0</v>
      </c>
      <c r="F313">
        <f>SUM(B313:E313)-SUM(F309:F312)</f>
        <v>0</v>
      </c>
    </row>
    <row r="314" spans="1:7" x14ac:dyDescent="0.3">
      <c r="A314" t="s">
        <v>17</v>
      </c>
      <c r="B314">
        <f>+B313-F309</f>
        <v>0</v>
      </c>
      <c r="C314">
        <f>+C313-F310</f>
        <v>0</v>
      </c>
      <c r="D314">
        <f>+D313-F311</f>
        <v>0</v>
      </c>
      <c r="E314">
        <f>+E313-F312</f>
        <v>0</v>
      </c>
    </row>
    <row r="316" spans="1:7" x14ac:dyDescent="0.3">
      <c r="A316" t="s">
        <v>36</v>
      </c>
    </row>
    <row r="318" spans="1:7" x14ac:dyDescent="0.3">
      <c r="A318" t="s">
        <v>11</v>
      </c>
      <c r="B318" t="str">
        <f>+Scoreblad!$D$5</f>
        <v>speler 1</v>
      </c>
      <c r="C318" t="str">
        <f>+Scoreblad!$D$6</f>
        <v>speler 2</v>
      </c>
      <c r="D318" t="str">
        <f>+Scoreblad!$D$7</f>
        <v>speler 3</v>
      </c>
      <c r="E318" t="str">
        <f>+Scoreblad!$D$8</f>
        <v>speler 4</v>
      </c>
      <c r="G318" t="s">
        <v>70</v>
      </c>
    </row>
    <row r="319" spans="1:7" x14ac:dyDescent="0.3">
      <c r="B319" t="str">
        <f>IF(Scoreblad!$N$7="Aan","Noord",IF($G304="Remise",B304,IF(OR(OR(OR(B305*10+B307=20,C305*10+C307=20),D305*10+D307=20),E305*10+E307=20),B304,E304)))</f>
        <v>Noord</v>
      </c>
      <c r="C319" t="str">
        <f>IF(Scoreblad!$N$7="Aan","Oost",IF($G304="Remise",C304,IF(OR(OR(OR(C305*10+C307=20,D305*10+D307=20),E305*10+E307=20),B305*10+B307=20),C304,B304)))</f>
        <v>Oost</v>
      </c>
      <c r="D319" t="str">
        <f>IF(Scoreblad!$N$7="Aan","Zuid",IF($G304="Remise",D304,IF(OR(OR(OR(D305*10+D307=20,E305*10+E307=20),B305*10+B307=20),C305*10+C307=20),D304,C304)))</f>
        <v>Zuid</v>
      </c>
      <c r="E319" t="str">
        <f>IF(Scoreblad!$N$7="Aan","West",IF($G304="Remise",E304,IF(OR(OR(OR(E305*10+E307=20,B305*10+B307=20),C305*10+C307=20),D305*10+D307=20),E304,D304)))</f>
        <v>West</v>
      </c>
      <c r="G319" t="str">
        <f>+Scoreblad!K34</f>
        <v>Naam</v>
      </c>
    </row>
    <row r="320" spans="1:7" x14ac:dyDescent="0.3">
      <c r="A320" t="s">
        <v>12</v>
      </c>
      <c r="B320">
        <f>IF(B319="Oost",2,1)</f>
        <v>1</v>
      </c>
      <c r="C320">
        <f>IF(C319="Oost",2,1)</f>
        <v>2</v>
      </c>
      <c r="D320">
        <f>IF(D319="Oost",2,1)</f>
        <v>1</v>
      </c>
      <c r="E320">
        <f>IF(E319="Oost",2,1)</f>
        <v>1</v>
      </c>
    </row>
    <row r="321" spans="1:7" x14ac:dyDescent="0.3">
      <c r="A321" t="s">
        <v>62</v>
      </c>
      <c r="B321">
        <f>IF(B320=2,$H$1,1)</f>
        <v>1</v>
      </c>
      <c r="C321">
        <f>IF(C320=2,$H$1,1)</f>
        <v>1</v>
      </c>
      <c r="D321">
        <f>IF(D320=2,$H$1,1)</f>
        <v>1</v>
      </c>
      <c r="E321">
        <f>IF(E320=2,$H$1,1)</f>
        <v>1</v>
      </c>
    </row>
    <row r="322" spans="1:7" x14ac:dyDescent="0.3">
      <c r="A322" t="s">
        <v>13</v>
      </c>
      <c r="B322">
        <f>IF(B318=Scoreblad!$K$34,0,1)</f>
        <v>1</v>
      </c>
      <c r="C322">
        <f>IF(C318=Scoreblad!$K$34,0,1)</f>
        <v>1</v>
      </c>
      <c r="D322">
        <f>IF(D318=Scoreblad!$K$34,0,1)</f>
        <v>1</v>
      </c>
      <c r="E322">
        <f>IF(E318=Scoreblad!$K$34,0,1)</f>
        <v>1</v>
      </c>
    </row>
    <row r="323" spans="1:7" x14ac:dyDescent="0.3">
      <c r="A323" t="s">
        <v>14</v>
      </c>
      <c r="B323">
        <f>+Scoreblad!C34/B321</f>
        <v>0</v>
      </c>
      <c r="C323">
        <f>+Scoreblad!E34/C321</f>
        <v>0</v>
      </c>
      <c r="D323">
        <f>+Scoreblad!G34/D321</f>
        <v>0</v>
      </c>
      <c r="E323">
        <f>+Scoreblad!I34/E321</f>
        <v>0</v>
      </c>
      <c r="F323" t="s">
        <v>16</v>
      </c>
    </row>
    <row r="324" spans="1:7" x14ac:dyDescent="0.3">
      <c r="A324" t="str">
        <f>+Scoreblad!$D$5</f>
        <v>speler 1</v>
      </c>
      <c r="B324">
        <v>0</v>
      </c>
      <c r="C324">
        <f>B322*C323*C320*B320</f>
        <v>0</v>
      </c>
      <c r="D324">
        <f>+B322*D323*B320*D320</f>
        <v>0</v>
      </c>
      <c r="E324">
        <f>+B322*E323*E320*B320</f>
        <v>0</v>
      </c>
      <c r="F324">
        <f>SUM(B324:E324)</f>
        <v>0</v>
      </c>
    </row>
    <row r="325" spans="1:7" x14ac:dyDescent="0.3">
      <c r="A325" t="str">
        <f>+Scoreblad!$D$6</f>
        <v>speler 2</v>
      </c>
      <c r="B325">
        <f>+C322*B323*B320*C320</f>
        <v>0</v>
      </c>
      <c r="C325">
        <v>0</v>
      </c>
      <c r="D325">
        <f>+C322*D323*C320*D320</f>
        <v>0</v>
      </c>
      <c r="E325">
        <f>+C322*E323*E320*C320</f>
        <v>0</v>
      </c>
      <c r="F325">
        <f>SUM(B325:E325)</f>
        <v>0</v>
      </c>
    </row>
    <row r="326" spans="1:7" x14ac:dyDescent="0.3">
      <c r="A326" t="str">
        <f>+Scoreblad!$D$7</f>
        <v>speler 3</v>
      </c>
      <c r="B326">
        <f>+D322*B323*B320*D320</f>
        <v>0</v>
      </c>
      <c r="C326">
        <f>+D322*C323*C320*D320</f>
        <v>0</v>
      </c>
      <c r="D326">
        <v>0</v>
      </c>
      <c r="E326">
        <f>+D322*E323*E320*D320</f>
        <v>0</v>
      </c>
      <c r="F326">
        <f>SUM(B326:E326)</f>
        <v>0</v>
      </c>
    </row>
    <row r="327" spans="1:7" x14ac:dyDescent="0.3">
      <c r="A327" t="str">
        <f>+Scoreblad!$D$8</f>
        <v>speler 4</v>
      </c>
      <c r="B327">
        <f>+E322*B323*B320*E320</f>
        <v>0</v>
      </c>
      <c r="C327">
        <f>+E322*C323*E320*C320</f>
        <v>0</v>
      </c>
      <c r="D327">
        <f>+E322*D323*E320*D320</f>
        <v>0</v>
      </c>
      <c r="E327">
        <v>0</v>
      </c>
      <c r="F327">
        <f>SUM(B327:E327)</f>
        <v>0</v>
      </c>
    </row>
    <row r="328" spans="1:7" x14ac:dyDescent="0.3">
      <c r="A328" t="s">
        <v>15</v>
      </c>
      <c r="B328">
        <f>SUM(B324:B327)</f>
        <v>0</v>
      </c>
      <c r="C328">
        <f>SUM(C324:C327)</f>
        <v>0</v>
      </c>
      <c r="D328">
        <f>SUM(D324:D327)</f>
        <v>0</v>
      </c>
      <c r="E328">
        <f>SUM(E324:E327)</f>
        <v>0</v>
      </c>
      <c r="F328">
        <f>SUM(B328:E328)-SUM(F324:F327)</f>
        <v>0</v>
      </c>
    </row>
    <row r="329" spans="1:7" x14ac:dyDescent="0.3">
      <c r="A329" t="s">
        <v>17</v>
      </c>
      <c r="B329">
        <f>+B328-F324</f>
        <v>0</v>
      </c>
      <c r="C329">
        <f>+C328-F325</f>
        <v>0</v>
      </c>
      <c r="D329">
        <f>+D328-F326</f>
        <v>0</v>
      </c>
      <c r="E329">
        <f>+E328-F327</f>
        <v>0</v>
      </c>
    </row>
    <row r="331" spans="1:7" x14ac:dyDescent="0.3">
      <c r="A331" t="s">
        <v>37</v>
      </c>
    </row>
    <row r="333" spans="1:7" x14ac:dyDescent="0.3">
      <c r="A333" t="s">
        <v>11</v>
      </c>
      <c r="B333" t="str">
        <f>+Scoreblad!$D$5</f>
        <v>speler 1</v>
      </c>
      <c r="C333" t="str">
        <f>+Scoreblad!$D$6</f>
        <v>speler 2</v>
      </c>
      <c r="D333" t="str">
        <f>+Scoreblad!$D$7</f>
        <v>speler 3</v>
      </c>
      <c r="E333" t="str">
        <f>+Scoreblad!$D$8</f>
        <v>speler 4</v>
      </c>
      <c r="G333" t="s">
        <v>70</v>
      </c>
    </row>
    <row r="334" spans="1:7" x14ac:dyDescent="0.3">
      <c r="B334" t="str">
        <f>IF(Scoreblad!$N$7="Aan","West",IF($G319="Remise",B319,IF(OR(OR(OR(B320*10+B322=20,C320*10+C322=20),D320*10+D322=20),E320*10+E322=20),B319,E319)))</f>
        <v>West</v>
      </c>
      <c r="C334" t="str">
        <f>IF(Scoreblad!$N$7="Aan","Noord",IF($G319="Remise",C319,IF(OR(OR(OR(C320*10+C322=20,D320*10+D322=20),E320*10+E322=20),B320*10+B322=20),C319,B319)))</f>
        <v>Noord</v>
      </c>
      <c r="D334" t="str">
        <f>IF(Scoreblad!$N$7="Aan","Oost",IF($G319="Remise",D319,IF(OR(OR(OR(D320*10+D322=20,E320*10+E322=20),B320*10+B322=20),C320*10+C322=20),D319,C319)))</f>
        <v>Oost</v>
      </c>
      <c r="E334" t="str">
        <f>IF(Scoreblad!$N$7="Aan","Zuid",IF($G319="Remise",E319,IF(OR(OR(OR(E320*10+E322=20,B320*10+B322=20),C320*10+C322=20),D320*10+D322=20),E319,D319)))</f>
        <v>Zuid</v>
      </c>
      <c r="G334" t="str">
        <f>+Scoreblad!K35</f>
        <v>Naam</v>
      </c>
    </row>
    <row r="335" spans="1:7" x14ac:dyDescent="0.3">
      <c r="A335" t="s">
        <v>12</v>
      </c>
      <c r="B335">
        <f>IF(B334="Oost",2,1)</f>
        <v>1</v>
      </c>
      <c r="C335">
        <f>IF(C334="Oost",2,1)</f>
        <v>1</v>
      </c>
      <c r="D335">
        <f>IF(D334="Oost",2,1)</f>
        <v>2</v>
      </c>
      <c r="E335">
        <f>IF(E334="Oost",2,1)</f>
        <v>1</v>
      </c>
    </row>
    <row r="336" spans="1:7" x14ac:dyDescent="0.3">
      <c r="A336" t="s">
        <v>62</v>
      </c>
      <c r="B336">
        <f>IF(B335=2,$H$1,1)</f>
        <v>1</v>
      </c>
      <c r="C336">
        <f>IF(C335=2,$H$1,1)</f>
        <v>1</v>
      </c>
      <c r="D336">
        <f>IF(D335=2,$H$1,1)</f>
        <v>1</v>
      </c>
      <c r="E336">
        <f>IF(E335=2,$H$1,1)</f>
        <v>1</v>
      </c>
    </row>
    <row r="337" spans="1:7" x14ac:dyDescent="0.3">
      <c r="A337" t="s">
        <v>13</v>
      </c>
      <c r="B337">
        <f>IF(B333=Scoreblad!$K$35,0,1)</f>
        <v>1</v>
      </c>
      <c r="C337">
        <f>IF(C333=Scoreblad!$K$35,0,1)</f>
        <v>1</v>
      </c>
      <c r="D337">
        <f>IF(D333=Scoreblad!$K$35,0,1)</f>
        <v>1</v>
      </c>
      <c r="E337">
        <f>IF(E333=Scoreblad!$K$35,0,1)</f>
        <v>1</v>
      </c>
    </row>
    <row r="338" spans="1:7" x14ac:dyDescent="0.3">
      <c r="A338" t="s">
        <v>14</v>
      </c>
      <c r="B338">
        <f>+Scoreblad!C35/B336</f>
        <v>0</v>
      </c>
      <c r="C338">
        <f>+Scoreblad!E35/C336</f>
        <v>0</v>
      </c>
      <c r="D338">
        <f>+Scoreblad!G35/D336</f>
        <v>0</v>
      </c>
      <c r="E338">
        <f>+Scoreblad!I35/E336</f>
        <v>0</v>
      </c>
      <c r="F338" t="s">
        <v>16</v>
      </c>
    </row>
    <row r="339" spans="1:7" x14ac:dyDescent="0.3">
      <c r="A339" t="str">
        <f>+Scoreblad!$D$5</f>
        <v>speler 1</v>
      </c>
      <c r="B339">
        <v>0</v>
      </c>
      <c r="C339">
        <f>B337*C338*C335*B335</f>
        <v>0</v>
      </c>
      <c r="D339">
        <f>+B337*D338*B335*D335</f>
        <v>0</v>
      </c>
      <c r="E339">
        <f>+B337*E338*E335*B335</f>
        <v>0</v>
      </c>
      <c r="F339">
        <f>SUM(B339:E339)</f>
        <v>0</v>
      </c>
    </row>
    <row r="340" spans="1:7" x14ac:dyDescent="0.3">
      <c r="A340" t="str">
        <f>+Scoreblad!$D$6</f>
        <v>speler 2</v>
      </c>
      <c r="B340">
        <f>+C337*B338*B335*C335</f>
        <v>0</v>
      </c>
      <c r="C340">
        <v>0</v>
      </c>
      <c r="D340">
        <f>+C337*D338*C335*D335</f>
        <v>0</v>
      </c>
      <c r="E340">
        <f>+C337*E338*E335*C335</f>
        <v>0</v>
      </c>
      <c r="F340">
        <f>SUM(B340:E340)</f>
        <v>0</v>
      </c>
    </row>
    <row r="341" spans="1:7" x14ac:dyDescent="0.3">
      <c r="A341" t="str">
        <f>+Scoreblad!$D$7</f>
        <v>speler 3</v>
      </c>
      <c r="B341">
        <f>+D337*B338*B335*D335</f>
        <v>0</v>
      </c>
      <c r="C341">
        <f>+D337*C338*C335*D335</f>
        <v>0</v>
      </c>
      <c r="D341">
        <v>0</v>
      </c>
      <c r="E341">
        <f>+D337*E338*E335*D335</f>
        <v>0</v>
      </c>
      <c r="F341">
        <f>SUM(B341:E341)</f>
        <v>0</v>
      </c>
    </row>
    <row r="342" spans="1:7" x14ac:dyDescent="0.3">
      <c r="A342" t="str">
        <f>+Scoreblad!$D$8</f>
        <v>speler 4</v>
      </c>
      <c r="B342">
        <f>+E337*B338*B335*E335</f>
        <v>0</v>
      </c>
      <c r="C342">
        <f>+E337*C338*E335*C335</f>
        <v>0</v>
      </c>
      <c r="D342">
        <f>+E337*D338*E335*D335</f>
        <v>0</v>
      </c>
      <c r="E342">
        <v>0</v>
      </c>
      <c r="F342">
        <f>SUM(B342:E342)</f>
        <v>0</v>
      </c>
    </row>
    <row r="343" spans="1:7" x14ac:dyDescent="0.3">
      <c r="A343" t="s">
        <v>15</v>
      </c>
      <c r="B343">
        <f>SUM(B339:B342)</f>
        <v>0</v>
      </c>
      <c r="C343">
        <f>SUM(C339:C342)</f>
        <v>0</v>
      </c>
      <c r="D343">
        <f>SUM(D339:D342)</f>
        <v>0</v>
      </c>
      <c r="E343">
        <f>SUM(E339:E342)</f>
        <v>0</v>
      </c>
      <c r="F343">
        <f>SUM(B343:E343)-SUM(F339:F342)</f>
        <v>0</v>
      </c>
    </row>
    <row r="344" spans="1:7" x14ac:dyDescent="0.3">
      <c r="A344" t="s">
        <v>17</v>
      </c>
      <c r="B344">
        <f>+B343-F339</f>
        <v>0</v>
      </c>
      <c r="C344">
        <f>+C343-F340</f>
        <v>0</v>
      </c>
      <c r="D344">
        <f>+D343-F341</f>
        <v>0</v>
      </c>
      <c r="E344">
        <f>+E343-F342</f>
        <v>0</v>
      </c>
    </row>
    <row r="346" spans="1:7" x14ac:dyDescent="0.3">
      <c r="A346" t="s">
        <v>38</v>
      </c>
    </row>
    <row r="348" spans="1:7" x14ac:dyDescent="0.3">
      <c r="A348" t="s">
        <v>11</v>
      </c>
      <c r="B348" t="str">
        <f>+Scoreblad!$D$5</f>
        <v>speler 1</v>
      </c>
      <c r="C348" t="str">
        <f>+Scoreblad!$D$6</f>
        <v>speler 2</v>
      </c>
      <c r="D348" t="str">
        <f>+Scoreblad!$D$7</f>
        <v>speler 3</v>
      </c>
      <c r="E348" t="str">
        <f>+Scoreblad!$D$8</f>
        <v>speler 4</v>
      </c>
      <c r="G348" t="s">
        <v>70</v>
      </c>
    </row>
    <row r="349" spans="1:7" x14ac:dyDescent="0.3">
      <c r="B349" t="str">
        <f>IF(Scoreblad!$N$7="Aan","Zuid",IF($G334="Remise",B334,IF(OR(OR(OR(B335*10+B337=20,C335*10+C337=20),D335*10+D337=20),E335*10+E337=20),B334,E334)))</f>
        <v>Zuid</v>
      </c>
      <c r="C349" t="str">
        <f>IF(Scoreblad!$N$7="Aan","West",IF($G334="Remise",C334,IF(OR(OR(OR(C335*10+C337=20,D335*10+D337=20),E335*10+E337=20),B335*10+B337=20),C334,B334)))</f>
        <v>West</v>
      </c>
      <c r="D349" t="str">
        <f>IF(Scoreblad!$N$7="Aan","Noord",IF($G334="Remise",D334,IF(OR(OR(OR(D335*10+D337=20,E335*10+E337=20),B335*10+B337=20),C335*10+C337=20),D334,C334)))</f>
        <v>Noord</v>
      </c>
      <c r="E349" t="str">
        <f>IF(Scoreblad!$N$7="Aan","Oost",IF($G334="Remise",E334,IF(OR(OR(OR(E335*10+E337=20,B335*10+B337=20),C335*10+C337=20),D335*10+D337=20),E334,D334)))</f>
        <v>Oost</v>
      </c>
      <c r="G349" t="str">
        <f>+Scoreblad!K36</f>
        <v>Naam</v>
      </c>
    </row>
    <row r="350" spans="1:7" x14ac:dyDescent="0.3">
      <c r="A350" t="s">
        <v>12</v>
      </c>
      <c r="B350">
        <f>IF(B349="Oost",2,1)</f>
        <v>1</v>
      </c>
      <c r="C350">
        <f>IF(C349="Oost",2,1)</f>
        <v>1</v>
      </c>
      <c r="D350">
        <f>IF(D349="Oost",2,1)</f>
        <v>1</v>
      </c>
      <c r="E350">
        <f>IF(E349="Oost",2,1)</f>
        <v>2</v>
      </c>
    </row>
    <row r="351" spans="1:7" x14ac:dyDescent="0.3">
      <c r="A351" t="s">
        <v>62</v>
      </c>
      <c r="B351">
        <f>IF(B350=2,$H$1,1)</f>
        <v>1</v>
      </c>
      <c r="C351">
        <f>IF(C350=2,$H$1,1)</f>
        <v>1</v>
      </c>
      <c r="D351">
        <f>IF(D350=2,$H$1,1)</f>
        <v>1</v>
      </c>
      <c r="E351">
        <f>IF(E350=2,$H$1,1)</f>
        <v>1</v>
      </c>
    </row>
    <row r="352" spans="1:7" x14ac:dyDescent="0.3">
      <c r="A352" t="s">
        <v>13</v>
      </c>
      <c r="B352">
        <f>IF(B348=Scoreblad!$K$36,0,1)</f>
        <v>1</v>
      </c>
      <c r="C352">
        <f>IF(C348=Scoreblad!$K$36,0,1)</f>
        <v>1</v>
      </c>
      <c r="D352">
        <f>IF(D348=Scoreblad!$K$36,0,1)</f>
        <v>1</v>
      </c>
      <c r="E352">
        <f>IF(E348=Scoreblad!$K$36,0,1)</f>
        <v>1</v>
      </c>
    </row>
    <row r="353" spans="1:7" x14ac:dyDescent="0.3">
      <c r="A353" t="s">
        <v>14</v>
      </c>
      <c r="B353">
        <f>+Scoreblad!C36/B351</f>
        <v>0</v>
      </c>
      <c r="C353">
        <f>+Scoreblad!E36/C351</f>
        <v>0</v>
      </c>
      <c r="D353">
        <f>+Scoreblad!G36/D351</f>
        <v>0</v>
      </c>
      <c r="E353">
        <f>+Scoreblad!I36/E351</f>
        <v>0</v>
      </c>
      <c r="F353" t="s">
        <v>16</v>
      </c>
    </row>
    <row r="354" spans="1:7" x14ac:dyDescent="0.3">
      <c r="A354" t="str">
        <f>+Scoreblad!$D$5</f>
        <v>speler 1</v>
      </c>
      <c r="B354">
        <v>0</v>
      </c>
      <c r="C354">
        <f>B352*C353*C350*B350</f>
        <v>0</v>
      </c>
      <c r="D354">
        <f>+B352*D353*B350*D350</f>
        <v>0</v>
      </c>
      <c r="E354">
        <f>+B352*E353*E350*B350</f>
        <v>0</v>
      </c>
      <c r="F354">
        <f>SUM(B354:E354)</f>
        <v>0</v>
      </c>
    </row>
    <row r="355" spans="1:7" x14ac:dyDescent="0.3">
      <c r="A355" t="str">
        <f>+Scoreblad!$D$6</f>
        <v>speler 2</v>
      </c>
      <c r="B355">
        <f>+C352*B353*B350*C350</f>
        <v>0</v>
      </c>
      <c r="C355">
        <v>0</v>
      </c>
      <c r="D355">
        <f>+C352*D353*C350*D350</f>
        <v>0</v>
      </c>
      <c r="E355">
        <f>+C352*E353*E350*C350</f>
        <v>0</v>
      </c>
      <c r="F355">
        <f>SUM(B355:E355)</f>
        <v>0</v>
      </c>
    </row>
    <row r="356" spans="1:7" x14ac:dyDescent="0.3">
      <c r="A356" t="str">
        <f>+Scoreblad!$D$7</f>
        <v>speler 3</v>
      </c>
      <c r="B356">
        <f>+D352*B353*B350*D350</f>
        <v>0</v>
      </c>
      <c r="C356">
        <f>+D352*C353*C350*D350</f>
        <v>0</v>
      </c>
      <c r="D356">
        <v>0</v>
      </c>
      <c r="E356">
        <f>+D352*E353*E350*D350</f>
        <v>0</v>
      </c>
      <c r="F356">
        <f>SUM(B356:E356)</f>
        <v>0</v>
      </c>
    </row>
    <row r="357" spans="1:7" x14ac:dyDescent="0.3">
      <c r="A357" t="str">
        <f>+Scoreblad!$D$8</f>
        <v>speler 4</v>
      </c>
      <c r="B357">
        <f>+E352*B353*B350*E350</f>
        <v>0</v>
      </c>
      <c r="C357">
        <f>+E352*C353*E350*C350</f>
        <v>0</v>
      </c>
      <c r="D357">
        <f>+E352*D353*E350*D350</f>
        <v>0</v>
      </c>
      <c r="E357">
        <v>0</v>
      </c>
      <c r="F357">
        <f>SUM(B357:E357)</f>
        <v>0</v>
      </c>
    </row>
    <row r="358" spans="1:7" x14ac:dyDescent="0.3">
      <c r="A358" t="s">
        <v>15</v>
      </c>
      <c r="B358">
        <f>SUM(B354:B357)</f>
        <v>0</v>
      </c>
      <c r="C358">
        <f>SUM(C354:C357)</f>
        <v>0</v>
      </c>
      <c r="D358">
        <f>SUM(D354:D357)</f>
        <v>0</v>
      </c>
      <c r="E358">
        <f>SUM(E354:E357)</f>
        <v>0</v>
      </c>
      <c r="F358">
        <f>SUM(B358:E358)-SUM(F354:F357)</f>
        <v>0</v>
      </c>
    </row>
    <row r="359" spans="1:7" x14ac:dyDescent="0.3">
      <c r="A359" t="s">
        <v>17</v>
      </c>
      <c r="B359">
        <f>+B358-F354</f>
        <v>0</v>
      </c>
      <c r="C359">
        <f>+C358-F355</f>
        <v>0</v>
      </c>
      <c r="D359">
        <f>+D358-F356</f>
        <v>0</v>
      </c>
      <c r="E359">
        <f>+E358-F357</f>
        <v>0</v>
      </c>
    </row>
    <row r="361" spans="1:7" x14ac:dyDescent="0.3">
      <c r="A361" t="s">
        <v>39</v>
      </c>
    </row>
    <row r="363" spans="1:7" x14ac:dyDescent="0.3">
      <c r="A363" t="s">
        <v>11</v>
      </c>
      <c r="B363" t="str">
        <f>+Scoreblad!$D$5</f>
        <v>speler 1</v>
      </c>
      <c r="C363" t="str">
        <f>+Scoreblad!$D$6</f>
        <v>speler 2</v>
      </c>
      <c r="D363" t="str">
        <f>+Scoreblad!$D$7</f>
        <v>speler 3</v>
      </c>
      <c r="E363" t="str">
        <f>+Scoreblad!$D$8</f>
        <v>speler 4</v>
      </c>
      <c r="G363" t="s">
        <v>70</v>
      </c>
    </row>
    <row r="364" spans="1:7" x14ac:dyDescent="0.3">
      <c r="B364" t="str">
        <f>IF(Scoreblad!$N$7="Aan","Oost",IF($G349="Remise",B349,IF(OR(OR(OR(B350*10+B352=20,C350*10+C352=20),D350*10+D352=20),E350*10+E352=20),B349,E349)))</f>
        <v>Oost</v>
      </c>
      <c r="C364" t="str">
        <f>IF(Scoreblad!$N$7="Aan","Zuid",IF($G349="Remise",C349,IF(OR(OR(OR(C350*10+C352=20,D350*10+D352=20),E350*10+E352=20),B350*10+B352=20),C349,B349)))</f>
        <v>Zuid</v>
      </c>
      <c r="D364" t="str">
        <f>IF(Scoreblad!$N$7="Aan","West",IF($G349="Remise",D349,IF(OR(OR(OR(D350*10+D352=20,E350*10+E352=20),B350*10+B352=20),C350*10+C352=20),D349,C349)))</f>
        <v>West</v>
      </c>
      <c r="E364" t="str">
        <f>IF(Scoreblad!$N$7="Aan","Noord",IF($G349="Remise",E349,IF(OR(OR(OR(E350*10+E352=20,B350*10+B352=20),C350*10+C352=20),D350*10+D352=20),E349,D349)))</f>
        <v>Noord</v>
      </c>
      <c r="G364" t="str">
        <f>+Scoreblad!K37</f>
        <v>Naam</v>
      </c>
    </row>
    <row r="365" spans="1:7" x14ac:dyDescent="0.3">
      <c r="A365" t="s">
        <v>12</v>
      </c>
      <c r="B365">
        <f>IF(B364="Oost",2,1)</f>
        <v>2</v>
      </c>
      <c r="C365">
        <f>IF(C364="Oost",2,1)</f>
        <v>1</v>
      </c>
      <c r="D365">
        <f>IF(D364="Oost",2,1)</f>
        <v>1</v>
      </c>
      <c r="E365">
        <f>IF(E364="Oost",2,1)</f>
        <v>1</v>
      </c>
    </row>
    <row r="366" spans="1:7" x14ac:dyDescent="0.3">
      <c r="A366" t="s">
        <v>62</v>
      </c>
      <c r="B366">
        <f>IF(B365=2,$H$1,1)</f>
        <v>1</v>
      </c>
      <c r="C366">
        <f>IF(C365=2,$H$1,1)</f>
        <v>1</v>
      </c>
      <c r="D366">
        <f>IF(D365=2,$H$1,1)</f>
        <v>1</v>
      </c>
      <c r="E366">
        <f>IF(E365=2,$H$1,1)</f>
        <v>1</v>
      </c>
    </row>
    <row r="367" spans="1:7" x14ac:dyDescent="0.3">
      <c r="A367" t="s">
        <v>13</v>
      </c>
      <c r="B367">
        <f>IF(B363=Scoreblad!$K$37,0,1)</f>
        <v>1</v>
      </c>
      <c r="C367">
        <f>IF(C363=Scoreblad!$K$37,0,1)</f>
        <v>1</v>
      </c>
      <c r="D367">
        <f>IF(D363=Scoreblad!$K$37,0,1)</f>
        <v>1</v>
      </c>
      <c r="E367">
        <f>IF(E363=Scoreblad!$K$37,0,1)</f>
        <v>1</v>
      </c>
    </row>
    <row r="368" spans="1:7" x14ac:dyDescent="0.3">
      <c r="A368" t="s">
        <v>14</v>
      </c>
      <c r="B368">
        <f>+Scoreblad!C37/B366</f>
        <v>0</v>
      </c>
      <c r="C368">
        <f>+Scoreblad!E37/C366</f>
        <v>0</v>
      </c>
      <c r="D368">
        <f>+Scoreblad!G37/D366</f>
        <v>0</v>
      </c>
      <c r="E368">
        <f>+Scoreblad!I37/E366</f>
        <v>0</v>
      </c>
      <c r="F368" t="s">
        <v>16</v>
      </c>
    </row>
    <row r="369" spans="1:7" x14ac:dyDescent="0.3">
      <c r="A369" t="str">
        <f>+Scoreblad!$D$5</f>
        <v>speler 1</v>
      </c>
      <c r="B369">
        <v>0</v>
      </c>
      <c r="C369">
        <f>B367*C368*C365*B365</f>
        <v>0</v>
      </c>
      <c r="D369">
        <f>+B367*D368*B365*D365</f>
        <v>0</v>
      </c>
      <c r="E369">
        <f>+B367*E368*E365*B365</f>
        <v>0</v>
      </c>
      <c r="F369">
        <f>SUM(B369:E369)</f>
        <v>0</v>
      </c>
    </row>
    <row r="370" spans="1:7" x14ac:dyDescent="0.3">
      <c r="A370" t="str">
        <f>+Scoreblad!$D$6</f>
        <v>speler 2</v>
      </c>
      <c r="B370">
        <f>+C367*B368*B365*C365</f>
        <v>0</v>
      </c>
      <c r="C370">
        <v>0</v>
      </c>
      <c r="D370">
        <f>+C367*D368*C365*D365</f>
        <v>0</v>
      </c>
      <c r="E370">
        <f>+C367*E368*E365*C365</f>
        <v>0</v>
      </c>
      <c r="F370">
        <f>SUM(B370:E370)</f>
        <v>0</v>
      </c>
    </row>
    <row r="371" spans="1:7" x14ac:dyDescent="0.3">
      <c r="A371" t="str">
        <f>+Scoreblad!$D$7</f>
        <v>speler 3</v>
      </c>
      <c r="B371">
        <f>+D367*B368*B365*D365</f>
        <v>0</v>
      </c>
      <c r="C371">
        <f>+D367*C368*C365*D365</f>
        <v>0</v>
      </c>
      <c r="D371">
        <v>0</v>
      </c>
      <c r="E371">
        <f>+D367*E368*E365*D365</f>
        <v>0</v>
      </c>
      <c r="F371">
        <f>SUM(B371:E371)</f>
        <v>0</v>
      </c>
    </row>
    <row r="372" spans="1:7" x14ac:dyDescent="0.3">
      <c r="A372" t="str">
        <f>+Scoreblad!$D$8</f>
        <v>speler 4</v>
      </c>
      <c r="B372">
        <f>+E367*B368*B365*E365</f>
        <v>0</v>
      </c>
      <c r="C372">
        <f>+E367*C368*E365*C365</f>
        <v>0</v>
      </c>
      <c r="D372">
        <f>+E367*D368*E365*D365</f>
        <v>0</v>
      </c>
      <c r="E372">
        <v>0</v>
      </c>
      <c r="F372">
        <f>SUM(B372:E372)</f>
        <v>0</v>
      </c>
    </row>
    <row r="373" spans="1:7" x14ac:dyDescent="0.3">
      <c r="A373" t="s">
        <v>15</v>
      </c>
      <c r="B373">
        <f>SUM(B369:B372)</f>
        <v>0</v>
      </c>
      <c r="C373">
        <f>SUM(C369:C372)</f>
        <v>0</v>
      </c>
      <c r="D373">
        <f>SUM(D369:D372)</f>
        <v>0</v>
      </c>
      <c r="E373">
        <f>SUM(E369:E372)</f>
        <v>0</v>
      </c>
      <c r="F373">
        <f>SUM(B373:E373)-SUM(F369:F372)</f>
        <v>0</v>
      </c>
    </row>
    <row r="374" spans="1:7" x14ac:dyDescent="0.3">
      <c r="A374" t="s">
        <v>17</v>
      </c>
      <c r="B374">
        <f>+B373-F369</f>
        <v>0</v>
      </c>
      <c r="C374">
        <f>+C373-F370</f>
        <v>0</v>
      </c>
      <c r="D374">
        <f>+D373-F371</f>
        <v>0</v>
      </c>
      <c r="E374">
        <f>+E373-F372</f>
        <v>0</v>
      </c>
    </row>
    <row r="376" spans="1:7" x14ac:dyDescent="0.3">
      <c r="A376" t="s">
        <v>40</v>
      </c>
    </row>
    <row r="378" spans="1:7" x14ac:dyDescent="0.3">
      <c r="A378" t="s">
        <v>11</v>
      </c>
      <c r="B378" t="str">
        <f>+Scoreblad!$D$5</f>
        <v>speler 1</v>
      </c>
      <c r="C378" t="str">
        <f>+Scoreblad!$D$6</f>
        <v>speler 2</v>
      </c>
      <c r="D378" t="str">
        <f>+Scoreblad!$D$7</f>
        <v>speler 3</v>
      </c>
      <c r="E378" t="str">
        <f>+Scoreblad!$D$8</f>
        <v>speler 4</v>
      </c>
      <c r="G378" t="s">
        <v>70</v>
      </c>
    </row>
    <row r="379" spans="1:7" x14ac:dyDescent="0.3">
      <c r="B379" t="str">
        <f>IF(Scoreblad!$N$7="Aan","Noord",IF($G364="Remise",B364,IF(OR(OR(OR(B365*10+B367=20,C365*10+C367=20),D365*10+D367=20),E365*10+E367=20),B364,E364)))</f>
        <v>Noord</v>
      </c>
      <c r="C379" t="str">
        <f>IF(Scoreblad!$N$7="Aan","Oost",IF($G364="Remise",C364,IF(OR(OR(OR(C365*10+C367=20,D365*10+D367=20),E365*10+E367=20),B365*10+B367=20),C364,B364)))</f>
        <v>Oost</v>
      </c>
      <c r="D379" t="str">
        <f>IF(Scoreblad!$N$7="Aan","Zuid",IF($G364="Remise",D364,IF(OR(OR(OR(D365*10+D367=20,E365*10+E367=20),B365*10+B367=20),C365*10+C367=20),D364,C364)))</f>
        <v>Zuid</v>
      </c>
      <c r="E379" t="str">
        <f>IF(Scoreblad!$N$7="Aan","West",IF($G364="Remise",E364,IF(OR(OR(OR(E365*10+E367=20,B365*10+B367=20),C365*10+C367=20),D365*10+D367=20),E364,D364)))</f>
        <v>West</v>
      </c>
      <c r="G379" t="str">
        <f>+Scoreblad!K38</f>
        <v>Naam</v>
      </c>
    </row>
    <row r="380" spans="1:7" x14ac:dyDescent="0.3">
      <c r="A380" t="s">
        <v>12</v>
      </c>
      <c r="B380">
        <f>IF(B379="Oost",2,1)</f>
        <v>1</v>
      </c>
      <c r="C380">
        <f>IF(C379="Oost",2,1)</f>
        <v>2</v>
      </c>
      <c r="D380">
        <f>IF(D379="Oost",2,1)</f>
        <v>1</v>
      </c>
      <c r="E380">
        <f>IF(E379="Oost",2,1)</f>
        <v>1</v>
      </c>
    </row>
    <row r="381" spans="1:7" x14ac:dyDescent="0.3">
      <c r="A381" t="s">
        <v>62</v>
      </c>
      <c r="B381">
        <f>IF(B380=2,$H$1,1)</f>
        <v>1</v>
      </c>
      <c r="C381">
        <f>IF(C380=2,$H$1,1)</f>
        <v>1</v>
      </c>
      <c r="D381">
        <f>IF(D380=2,$H$1,1)</f>
        <v>1</v>
      </c>
      <c r="E381">
        <f>IF(E380=2,$H$1,1)</f>
        <v>1</v>
      </c>
    </row>
    <row r="382" spans="1:7" x14ac:dyDescent="0.3">
      <c r="A382" t="s">
        <v>13</v>
      </c>
      <c r="B382">
        <f>IF(B378=Scoreblad!$K$38,0,1)</f>
        <v>1</v>
      </c>
      <c r="C382">
        <f>IF(C378=Scoreblad!$K$38,0,1)</f>
        <v>1</v>
      </c>
      <c r="D382">
        <f>IF(D378=Scoreblad!$K$38,0,1)</f>
        <v>1</v>
      </c>
      <c r="E382">
        <f>IF(E378=Scoreblad!$K$38,0,1)</f>
        <v>1</v>
      </c>
    </row>
    <row r="383" spans="1:7" x14ac:dyDescent="0.3">
      <c r="A383" t="s">
        <v>14</v>
      </c>
      <c r="B383">
        <f>+Scoreblad!C38/B381</f>
        <v>0</v>
      </c>
      <c r="C383">
        <f>+Scoreblad!E38/C381</f>
        <v>0</v>
      </c>
      <c r="D383">
        <f>+Scoreblad!G38/D381</f>
        <v>0</v>
      </c>
      <c r="E383">
        <f>+Scoreblad!I38/E381</f>
        <v>0</v>
      </c>
      <c r="F383" t="s">
        <v>16</v>
      </c>
    </row>
    <row r="384" spans="1:7" x14ac:dyDescent="0.3">
      <c r="A384" t="str">
        <f>+Scoreblad!$D$5</f>
        <v>speler 1</v>
      </c>
      <c r="B384">
        <v>0</v>
      </c>
      <c r="C384">
        <f>B382*C383*C380*B380</f>
        <v>0</v>
      </c>
      <c r="D384">
        <f>+B382*D383*B380*D380</f>
        <v>0</v>
      </c>
      <c r="E384">
        <f>+B382*E383*E380*B380</f>
        <v>0</v>
      </c>
      <c r="F384">
        <f>SUM(B384:E384)</f>
        <v>0</v>
      </c>
    </row>
    <row r="385" spans="1:7" x14ac:dyDescent="0.3">
      <c r="A385" t="str">
        <f>+Scoreblad!$D$6</f>
        <v>speler 2</v>
      </c>
      <c r="B385">
        <f>+C382*B383*B380*C380</f>
        <v>0</v>
      </c>
      <c r="C385">
        <v>0</v>
      </c>
      <c r="D385">
        <f>+C382*D383*C380*D380</f>
        <v>0</v>
      </c>
      <c r="E385">
        <f>+C382*E383*E380*C380</f>
        <v>0</v>
      </c>
      <c r="F385">
        <f>SUM(B385:E385)</f>
        <v>0</v>
      </c>
    </row>
    <row r="386" spans="1:7" x14ac:dyDescent="0.3">
      <c r="A386" t="str">
        <f>+Scoreblad!$D$7</f>
        <v>speler 3</v>
      </c>
      <c r="B386">
        <f>+D382*B383*B380*D380</f>
        <v>0</v>
      </c>
      <c r="C386">
        <f>+D382*C383*C380*D380</f>
        <v>0</v>
      </c>
      <c r="D386">
        <v>0</v>
      </c>
      <c r="E386">
        <f>+D382*E383*E380*D380</f>
        <v>0</v>
      </c>
      <c r="F386">
        <f>SUM(B386:E386)</f>
        <v>0</v>
      </c>
    </row>
    <row r="387" spans="1:7" x14ac:dyDescent="0.3">
      <c r="A387" t="str">
        <f>+Scoreblad!$D$8</f>
        <v>speler 4</v>
      </c>
      <c r="B387">
        <f>+E382*B383*B380*E380</f>
        <v>0</v>
      </c>
      <c r="C387">
        <f>+E382*C383*E380*C380</f>
        <v>0</v>
      </c>
      <c r="D387">
        <f>+E382*D383*E380*D380</f>
        <v>0</v>
      </c>
      <c r="E387">
        <v>0</v>
      </c>
      <c r="F387">
        <f>SUM(B387:E387)</f>
        <v>0</v>
      </c>
    </row>
    <row r="388" spans="1:7" x14ac:dyDescent="0.3">
      <c r="A388" t="s">
        <v>15</v>
      </c>
      <c r="B388">
        <f>SUM(B384:B387)</f>
        <v>0</v>
      </c>
      <c r="C388">
        <f>SUM(C384:C387)</f>
        <v>0</v>
      </c>
      <c r="D388">
        <f>SUM(D384:D387)</f>
        <v>0</v>
      </c>
      <c r="E388">
        <f>SUM(E384:E387)</f>
        <v>0</v>
      </c>
      <c r="F388">
        <f>SUM(B388:E388)-SUM(F384:F387)</f>
        <v>0</v>
      </c>
    </row>
    <row r="389" spans="1:7" x14ac:dyDescent="0.3">
      <c r="A389" t="s">
        <v>17</v>
      </c>
      <c r="B389">
        <f>+B388-F384</f>
        <v>0</v>
      </c>
      <c r="C389">
        <f>+C388-F385</f>
        <v>0</v>
      </c>
      <c r="D389">
        <f>+D388-F386</f>
        <v>0</v>
      </c>
      <c r="E389">
        <f>+E388-F387</f>
        <v>0</v>
      </c>
    </row>
    <row r="391" spans="1:7" x14ac:dyDescent="0.3">
      <c r="A391" t="s">
        <v>41</v>
      </c>
    </row>
    <row r="393" spans="1:7" x14ac:dyDescent="0.3">
      <c r="A393" t="s">
        <v>11</v>
      </c>
      <c r="B393" t="str">
        <f>+Scoreblad!$D$5</f>
        <v>speler 1</v>
      </c>
      <c r="C393" t="str">
        <f>+Scoreblad!$D$6</f>
        <v>speler 2</v>
      </c>
      <c r="D393" t="str">
        <f>+Scoreblad!$D$7</f>
        <v>speler 3</v>
      </c>
      <c r="E393" t="str">
        <f>+Scoreblad!$D$8</f>
        <v>speler 4</v>
      </c>
      <c r="G393" t="s">
        <v>70</v>
      </c>
    </row>
    <row r="394" spans="1:7" x14ac:dyDescent="0.3">
      <c r="B394" t="str">
        <f>IF(Scoreblad!$N$7="Aan","West",IF($G379="Remise",B379,IF(OR(OR(OR(B380*10+B382=20,C380*10+C382=20),D380*10+D382=20),E380*10+E382=20),B379,E379)))</f>
        <v>West</v>
      </c>
      <c r="C394" t="str">
        <f>IF(Scoreblad!$N$7="Aan","Noord",IF($G379="Remise",C379,IF(OR(OR(OR(C380*10+C382=20,D380*10+D382=20),E380*10+E382=20),B380*10+B382=20),C379,B379)))</f>
        <v>Noord</v>
      </c>
      <c r="D394" t="str">
        <f>IF(Scoreblad!$N$7="Aan","Oost",IF($G379="Remise",D379,IF(OR(OR(OR(D380*10+D382=20,E380*10+E382=20),B380*10+B382=20),C380*10+C382=20),D379,C379)))</f>
        <v>Oost</v>
      </c>
      <c r="E394" t="str">
        <f>IF(Scoreblad!$N$7="Aan","Zuid",IF($G379="Remise",E379,IF(OR(OR(OR(E380*10+E382=20,B380*10+B382=20),C380*10+C382=20),D380*10+D382=20),E379,D379)))</f>
        <v>Zuid</v>
      </c>
      <c r="G394" t="str">
        <f>+Scoreblad!K39</f>
        <v>Naam</v>
      </c>
    </row>
    <row r="395" spans="1:7" x14ac:dyDescent="0.3">
      <c r="A395" t="s">
        <v>12</v>
      </c>
      <c r="B395">
        <f>IF(B394="Oost",2,1)</f>
        <v>1</v>
      </c>
      <c r="C395">
        <f>IF(C394="Oost",2,1)</f>
        <v>1</v>
      </c>
      <c r="D395">
        <f>IF(D394="Oost",2,1)</f>
        <v>2</v>
      </c>
      <c r="E395">
        <f>IF(E394="Oost",2,1)</f>
        <v>1</v>
      </c>
    </row>
    <row r="396" spans="1:7" x14ac:dyDescent="0.3">
      <c r="A396" t="s">
        <v>62</v>
      </c>
      <c r="B396">
        <f>IF(B395=2,$H$1,1)</f>
        <v>1</v>
      </c>
      <c r="C396">
        <f>IF(C395=2,$H$1,1)</f>
        <v>1</v>
      </c>
      <c r="D396">
        <f>IF(D395=2,$H$1,1)</f>
        <v>1</v>
      </c>
      <c r="E396">
        <f>IF(E395=2,$H$1,1)</f>
        <v>1</v>
      </c>
    </row>
    <row r="397" spans="1:7" x14ac:dyDescent="0.3">
      <c r="A397" t="s">
        <v>13</v>
      </c>
      <c r="B397">
        <f>IF(B393=Scoreblad!$K$39,0,1)</f>
        <v>1</v>
      </c>
      <c r="C397">
        <f>IF(C393=Scoreblad!$K$39,0,1)</f>
        <v>1</v>
      </c>
      <c r="D397">
        <f>IF(D393=Scoreblad!$K$39,0,1)</f>
        <v>1</v>
      </c>
      <c r="E397">
        <f>IF(E393=Scoreblad!$K$39,0,1)</f>
        <v>1</v>
      </c>
    </row>
    <row r="398" spans="1:7" x14ac:dyDescent="0.3">
      <c r="A398" t="s">
        <v>14</v>
      </c>
      <c r="B398">
        <f>+Scoreblad!C39/B396</f>
        <v>0</v>
      </c>
      <c r="C398">
        <f>+Scoreblad!E39/C396</f>
        <v>0</v>
      </c>
      <c r="D398">
        <f>+Scoreblad!G39/D396</f>
        <v>0</v>
      </c>
      <c r="E398">
        <f>+Scoreblad!I39/E396</f>
        <v>0</v>
      </c>
      <c r="F398" t="s">
        <v>16</v>
      </c>
    </row>
    <row r="399" spans="1:7" x14ac:dyDescent="0.3">
      <c r="A399" t="str">
        <f>+Scoreblad!$D$5</f>
        <v>speler 1</v>
      </c>
      <c r="B399">
        <v>0</v>
      </c>
      <c r="C399">
        <f>B397*C398*C395*B395</f>
        <v>0</v>
      </c>
      <c r="D399">
        <f>+B397*D398*B395*D395</f>
        <v>0</v>
      </c>
      <c r="E399">
        <f>+B397*E398*E395*B395</f>
        <v>0</v>
      </c>
      <c r="F399">
        <f>SUM(B399:E399)</f>
        <v>0</v>
      </c>
    </row>
    <row r="400" spans="1:7" x14ac:dyDescent="0.3">
      <c r="A400" t="str">
        <f>+Scoreblad!$D$6</f>
        <v>speler 2</v>
      </c>
      <c r="B400">
        <f>+C397*B398*B395*C395</f>
        <v>0</v>
      </c>
      <c r="C400">
        <v>0</v>
      </c>
      <c r="D400">
        <f>+C397*D398*C395*D395</f>
        <v>0</v>
      </c>
      <c r="E400">
        <f>+C397*E398*E395*C395</f>
        <v>0</v>
      </c>
      <c r="F400">
        <f>SUM(B400:E400)</f>
        <v>0</v>
      </c>
    </row>
    <row r="401" spans="1:7" x14ac:dyDescent="0.3">
      <c r="A401" t="str">
        <f>+Scoreblad!$D$7</f>
        <v>speler 3</v>
      </c>
      <c r="B401">
        <f>+D397*B398*B395*D395</f>
        <v>0</v>
      </c>
      <c r="C401">
        <f>+D397*C398*C395*D395</f>
        <v>0</v>
      </c>
      <c r="D401">
        <v>0</v>
      </c>
      <c r="E401">
        <f>+D397*E398*E395*D395</f>
        <v>0</v>
      </c>
      <c r="F401">
        <f>SUM(B401:E401)</f>
        <v>0</v>
      </c>
    </row>
    <row r="402" spans="1:7" x14ac:dyDescent="0.3">
      <c r="A402" t="str">
        <f>+Scoreblad!$D$8</f>
        <v>speler 4</v>
      </c>
      <c r="B402">
        <f>+E397*B398*B395*E395</f>
        <v>0</v>
      </c>
      <c r="C402">
        <f>+E397*C398*E395*C395</f>
        <v>0</v>
      </c>
      <c r="D402">
        <f>+E397*D398*E395*D395</f>
        <v>0</v>
      </c>
      <c r="E402">
        <v>0</v>
      </c>
      <c r="F402">
        <f>SUM(B402:E402)</f>
        <v>0</v>
      </c>
    </row>
    <row r="403" spans="1:7" x14ac:dyDescent="0.3">
      <c r="A403" t="s">
        <v>15</v>
      </c>
      <c r="B403">
        <f>SUM(B399:B402)</f>
        <v>0</v>
      </c>
      <c r="C403">
        <f>SUM(C399:C402)</f>
        <v>0</v>
      </c>
      <c r="D403">
        <f>SUM(D399:D402)</f>
        <v>0</v>
      </c>
      <c r="E403">
        <f>SUM(E399:E402)</f>
        <v>0</v>
      </c>
      <c r="F403">
        <f>SUM(B403:E403)-SUM(F399:F402)</f>
        <v>0</v>
      </c>
    </row>
    <row r="404" spans="1:7" x14ac:dyDescent="0.3">
      <c r="A404" t="s">
        <v>17</v>
      </c>
      <c r="B404">
        <f>+B403-F399</f>
        <v>0</v>
      </c>
      <c r="C404">
        <f>+C403-F400</f>
        <v>0</v>
      </c>
      <c r="D404">
        <f>+D403-F401</f>
        <v>0</v>
      </c>
      <c r="E404">
        <f>+E403-F402</f>
        <v>0</v>
      </c>
    </row>
    <row r="406" spans="1:7" x14ac:dyDescent="0.3">
      <c r="A406" t="s">
        <v>42</v>
      </c>
    </row>
    <row r="408" spans="1:7" x14ac:dyDescent="0.3">
      <c r="A408" t="s">
        <v>11</v>
      </c>
      <c r="B408" t="str">
        <f>+Scoreblad!$D$5</f>
        <v>speler 1</v>
      </c>
      <c r="C408" t="str">
        <f>+Scoreblad!$D$6</f>
        <v>speler 2</v>
      </c>
      <c r="D408" t="str">
        <f>+Scoreblad!$D$7</f>
        <v>speler 3</v>
      </c>
      <c r="E408" t="str">
        <f>+Scoreblad!$D$8</f>
        <v>speler 4</v>
      </c>
      <c r="G408" t="s">
        <v>70</v>
      </c>
    </row>
    <row r="409" spans="1:7" x14ac:dyDescent="0.3">
      <c r="B409" t="str">
        <f>IF(Scoreblad!$N$7="Aan","Zuid",IF($G394="Remise",B394,IF(OR(OR(OR(B395*10+B397=20,C395*10+C397=20),D395*10+D397=20),E395*10+E397=20),B394,E394)))</f>
        <v>Zuid</v>
      </c>
      <c r="C409" t="str">
        <f>IF(Scoreblad!$N$7="Aan","West",IF($G394="Remise",C394,IF(OR(OR(OR(C395*10+C397=20,D395*10+D397=20),E395*10+E397=20),B395*10+B397=20),C394,B394)))</f>
        <v>West</v>
      </c>
      <c r="D409" t="str">
        <f>IF(Scoreblad!$N$7="Aan","Noord",IF($G394="Remise",D394,IF(OR(OR(OR(D395*10+D397=20,E395*10+E397=20),B395*10+B397=20),C395*10+C397=20),D394,C394)))</f>
        <v>Noord</v>
      </c>
      <c r="E409" t="str">
        <f>IF(Scoreblad!$N$7="Aan","Oost",IF($G394="Remise",E394,IF(OR(OR(OR(E395*10+E397=20,B395*10+B397=20),C395*10+C397=20),D395*10+D397=20),E394,D394)))</f>
        <v>Oost</v>
      </c>
      <c r="G409" t="str">
        <f>+Scoreblad!K40</f>
        <v>Naam</v>
      </c>
    </row>
    <row r="410" spans="1:7" x14ac:dyDescent="0.3">
      <c r="A410" t="s">
        <v>12</v>
      </c>
      <c r="B410">
        <f>IF(B409="Oost",2,1)</f>
        <v>1</v>
      </c>
      <c r="C410">
        <f>IF(C409="Oost",2,1)</f>
        <v>1</v>
      </c>
      <c r="D410">
        <f>IF(D409="Oost",2,1)</f>
        <v>1</v>
      </c>
      <c r="E410">
        <f>IF(E409="Oost",2,1)</f>
        <v>2</v>
      </c>
    </row>
    <row r="411" spans="1:7" x14ac:dyDescent="0.3">
      <c r="A411" t="s">
        <v>62</v>
      </c>
      <c r="B411">
        <f>IF(B410=2,$H$1,1)</f>
        <v>1</v>
      </c>
      <c r="C411">
        <f>IF(C410=2,$H$1,1)</f>
        <v>1</v>
      </c>
      <c r="D411">
        <f>IF(D410=2,$H$1,1)</f>
        <v>1</v>
      </c>
      <c r="E411">
        <f>IF(E410=2,$H$1,1)</f>
        <v>1</v>
      </c>
    </row>
    <row r="412" spans="1:7" x14ac:dyDescent="0.3">
      <c r="A412" t="s">
        <v>13</v>
      </c>
      <c r="B412">
        <f>IF(B408=Scoreblad!$K$40,0,1)</f>
        <v>1</v>
      </c>
      <c r="C412">
        <f>IF(C408=Scoreblad!$K$40,0,1)</f>
        <v>1</v>
      </c>
      <c r="D412">
        <f>IF(D408=Scoreblad!$K$40,0,1)</f>
        <v>1</v>
      </c>
      <c r="E412">
        <f>IF(E408=Scoreblad!$K$40,0,1)</f>
        <v>1</v>
      </c>
    </row>
    <row r="413" spans="1:7" x14ac:dyDescent="0.3">
      <c r="A413" t="s">
        <v>14</v>
      </c>
      <c r="B413">
        <f>+Scoreblad!C40/B411</f>
        <v>0</v>
      </c>
      <c r="C413">
        <f>+Scoreblad!E40/C411</f>
        <v>0</v>
      </c>
      <c r="D413">
        <f>+Scoreblad!G40/D411</f>
        <v>0</v>
      </c>
      <c r="E413">
        <f>+Scoreblad!I40/E411</f>
        <v>0</v>
      </c>
      <c r="F413" t="s">
        <v>16</v>
      </c>
    </row>
    <row r="414" spans="1:7" x14ac:dyDescent="0.3">
      <c r="A414" t="str">
        <f>+Scoreblad!$D$5</f>
        <v>speler 1</v>
      </c>
      <c r="B414">
        <v>0</v>
      </c>
      <c r="C414">
        <f>B412*C413*C410*B410</f>
        <v>0</v>
      </c>
      <c r="D414">
        <f>+B412*D413*B410*D410</f>
        <v>0</v>
      </c>
      <c r="E414">
        <f>+B412*E413*E410*B410</f>
        <v>0</v>
      </c>
      <c r="F414">
        <f>SUM(B414:E414)</f>
        <v>0</v>
      </c>
    </row>
    <row r="415" spans="1:7" x14ac:dyDescent="0.3">
      <c r="A415" t="str">
        <f>+Scoreblad!$D$6</f>
        <v>speler 2</v>
      </c>
      <c r="B415">
        <f>+C412*B413*B410*C410</f>
        <v>0</v>
      </c>
      <c r="C415">
        <v>0</v>
      </c>
      <c r="D415">
        <f>+C412*D413*C410*D410</f>
        <v>0</v>
      </c>
      <c r="E415">
        <f>+C412*E413*E410*C410</f>
        <v>0</v>
      </c>
      <c r="F415">
        <f>SUM(B415:E415)</f>
        <v>0</v>
      </c>
    </row>
    <row r="416" spans="1:7" x14ac:dyDescent="0.3">
      <c r="A416" t="str">
        <f>+Scoreblad!$D$7</f>
        <v>speler 3</v>
      </c>
      <c r="B416">
        <f>+D412*B413*B410*D410</f>
        <v>0</v>
      </c>
      <c r="C416">
        <f>+D412*C413*C410*D410</f>
        <v>0</v>
      </c>
      <c r="D416">
        <v>0</v>
      </c>
      <c r="E416">
        <f>+D412*E413*E410*D410</f>
        <v>0</v>
      </c>
      <c r="F416">
        <f>SUM(B416:E416)</f>
        <v>0</v>
      </c>
    </row>
    <row r="417" spans="1:7" x14ac:dyDescent="0.3">
      <c r="A417" t="str">
        <f>+Scoreblad!$D$8</f>
        <v>speler 4</v>
      </c>
      <c r="B417">
        <f>+E412*B413*B410*E410</f>
        <v>0</v>
      </c>
      <c r="C417">
        <f>+E412*C413*E410*C410</f>
        <v>0</v>
      </c>
      <c r="D417">
        <f>+E412*D413*E410*D410</f>
        <v>0</v>
      </c>
      <c r="E417">
        <v>0</v>
      </c>
      <c r="F417">
        <f>SUM(B417:E417)</f>
        <v>0</v>
      </c>
    </row>
    <row r="418" spans="1:7" x14ac:dyDescent="0.3">
      <c r="A418" t="s">
        <v>15</v>
      </c>
      <c r="B418">
        <f>SUM(B414:B417)</f>
        <v>0</v>
      </c>
      <c r="C418">
        <f>SUM(C414:C417)</f>
        <v>0</v>
      </c>
      <c r="D418">
        <f>SUM(D414:D417)</f>
        <v>0</v>
      </c>
      <c r="E418">
        <f>SUM(E414:E417)</f>
        <v>0</v>
      </c>
      <c r="F418">
        <f>SUM(B418:E418)-SUM(F414:F417)</f>
        <v>0</v>
      </c>
    </row>
    <row r="419" spans="1:7" x14ac:dyDescent="0.3">
      <c r="A419" t="s">
        <v>17</v>
      </c>
      <c r="B419">
        <f>+B418-F414</f>
        <v>0</v>
      </c>
      <c r="C419">
        <f>+C418-F415</f>
        <v>0</v>
      </c>
      <c r="D419">
        <f>+D418-F416</f>
        <v>0</v>
      </c>
      <c r="E419">
        <f>+E418-F417</f>
        <v>0</v>
      </c>
    </row>
    <row r="421" spans="1:7" x14ac:dyDescent="0.3">
      <c r="A421" t="s">
        <v>43</v>
      </c>
    </row>
    <row r="423" spans="1:7" x14ac:dyDescent="0.3">
      <c r="A423" t="s">
        <v>11</v>
      </c>
      <c r="B423" t="str">
        <f>+Scoreblad!$D$5</f>
        <v>speler 1</v>
      </c>
      <c r="C423" t="str">
        <f>+Scoreblad!$D$6</f>
        <v>speler 2</v>
      </c>
      <c r="D423" t="str">
        <f>+Scoreblad!$D$7</f>
        <v>speler 3</v>
      </c>
      <c r="E423" t="str">
        <f>+Scoreblad!$D$8</f>
        <v>speler 4</v>
      </c>
      <c r="G423" t="s">
        <v>70</v>
      </c>
    </row>
    <row r="424" spans="1:7" x14ac:dyDescent="0.3">
      <c r="B424" t="str">
        <f>IF(Scoreblad!$N$7="Aan","Oost",IF($G409="Remise",B409,IF(OR(OR(OR(B410*10+B412=20,C410*10+C412=20),D410*10+D412=20),E410*10+E412=20),B409,E409)))</f>
        <v>Oost</v>
      </c>
      <c r="C424" t="str">
        <f>IF(Scoreblad!$N$7="Aan","Zuid",IF($G409="Remise",C409,IF(OR(OR(OR(C410*10+C412=20,D410*10+D412=20),E410*10+E412=20),B410*10+B412=20),C409,B409)))</f>
        <v>Zuid</v>
      </c>
      <c r="D424" t="str">
        <f>IF(Scoreblad!$N$7="Aan","West",IF($G409="Remise",D409,IF(OR(OR(OR(D410*10+D412=20,E410*10+E412=20),B410*10+B412=20),C410*10+C412=20),D409,C409)))</f>
        <v>West</v>
      </c>
      <c r="E424" t="str">
        <f>IF(Scoreblad!$N$7="Aan","Noord",IF($G409="Remise",E409,IF(OR(OR(OR(E410*10+E412=20,B410*10+B412=20),C410*10+C412=20),D410*10+D412=20),E409,D409)))</f>
        <v>Noord</v>
      </c>
      <c r="G424" t="str">
        <f>+Scoreblad!K41</f>
        <v>Naam</v>
      </c>
    </row>
    <row r="425" spans="1:7" x14ac:dyDescent="0.3">
      <c r="A425" t="s">
        <v>12</v>
      </c>
      <c r="B425">
        <f>IF(B424="Oost",2,1)</f>
        <v>2</v>
      </c>
      <c r="C425">
        <f>IF(C424="Oost",2,1)</f>
        <v>1</v>
      </c>
      <c r="D425">
        <f>IF(D424="Oost",2,1)</f>
        <v>1</v>
      </c>
      <c r="E425">
        <f>IF(E424="Oost",2,1)</f>
        <v>1</v>
      </c>
    </row>
    <row r="426" spans="1:7" x14ac:dyDescent="0.3">
      <c r="A426" t="s">
        <v>62</v>
      </c>
      <c r="B426">
        <f>IF(B425=2,$H$1,1)</f>
        <v>1</v>
      </c>
      <c r="C426">
        <f>IF(C425=2,$H$1,1)</f>
        <v>1</v>
      </c>
      <c r="D426">
        <f>IF(D425=2,$H$1,1)</f>
        <v>1</v>
      </c>
      <c r="E426">
        <f>IF(E425=2,$H$1,1)</f>
        <v>1</v>
      </c>
    </row>
    <row r="427" spans="1:7" x14ac:dyDescent="0.3">
      <c r="A427" t="s">
        <v>13</v>
      </c>
      <c r="B427">
        <f>IF(B423=Scoreblad!$K$41,0,1)</f>
        <v>1</v>
      </c>
      <c r="C427">
        <f>IF(C423=Scoreblad!$K$41,0,1)</f>
        <v>1</v>
      </c>
      <c r="D427">
        <f>IF(D423=Scoreblad!$K$41,0,1)</f>
        <v>1</v>
      </c>
      <c r="E427">
        <f>IF(E423=Scoreblad!$K$41,0,1)</f>
        <v>1</v>
      </c>
    </row>
    <row r="428" spans="1:7" x14ac:dyDescent="0.3">
      <c r="A428" t="s">
        <v>14</v>
      </c>
      <c r="B428">
        <f>+Scoreblad!C41/B426</f>
        <v>0</v>
      </c>
      <c r="C428">
        <f>+Scoreblad!E41/C426</f>
        <v>0</v>
      </c>
      <c r="D428">
        <f>+Scoreblad!G41/D426</f>
        <v>0</v>
      </c>
      <c r="E428">
        <f>+Scoreblad!I41/E426</f>
        <v>0</v>
      </c>
      <c r="F428" t="s">
        <v>16</v>
      </c>
    </row>
    <row r="429" spans="1:7" x14ac:dyDescent="0.3">
      <c r="A429" t="str">
        <f>+Scoreblad!$D$5</f>
        <v>speler 1</v>
      </c>
      <c r="B429">
        <v>0</v>
      </c>
      <c r="C429">
        <f>B427*C428*C425*B425</f>
        <v>0</v>
      </c>
      <c r="D429">
        <f>+B427*D428*B425*D425</f>
        <v>0</v>
      </c>
      <c r="E429">
        <f>+B427*E428*E425*B425</f>
        <v>0</v>
      </c>
      <c r="F429">
        <f>SUM(B429:E429)</f>
        <v>0</v>
      </c>
    </row>
    <row r="430" spans="1:7" x14ac:dyDescent="0.3">
      <c r="A430" t="str">
        <f>+Scoreblad!$D$6</f>
        <v>speler 2</v>
      </c>
      <c r="B430">
        <f>+C427*B428*B425*C425</f>
        <v>0</v>
      </c>
      <c r="C430">
        <v>0</v>
      </c>
      <c r="D430">
        <f>+C427*D428*C425*D425</f>
        <v>0</v>
      </c>
      <c r="E430">
        <f>+C427*E428*E425*C425</f>
        <v>0</v>
      </c>
      <c r="F430">
        <f>SUM(B430:E430)</f>
        <v>0</v>
      </c>
    </row>
    <row r="431" spans="1:7" x14ac:dyDescent="0.3">
      <c r="A431" t="str">
        <f>+Scoreblad!$D$7</f>
        <v>speler 3</v>
      </c>
      <c r="B431">
        <f>+D427*B428*B425*D425</f>
        <v>0</v>
      </c>
      <c r="C431">
        <f>+D427*C428*C425*D425</f>
        <v>0</v>
      </c>
      <c r="D431">
        <v>0</v>
      </c>
      <c r="E431">
        <f>+D427*E428*E425*D425</f>
        <v>0</v>
      </c>
      <c r="F431">
        <f>SUM(B431:E431)</f>
        <v>0</v>
      </c>
    </row>
    <row r="432" spans="1:7" x14ac:dyDescent="0.3">
      <c r="A432" t="str">
        <f>+Scoreblad!$D$8</f>
        <v>speler 4</v>
      </c>
      <c r="B432">
        <f>+E427*B428*B425*E425</f>
        <v>0</v>
      </c>
      <c r="C432">
        <f>+E427*C428*E425*C425</f>
        <v>0</v>
      </c>
      <c r="D432">
        <f>+E427*D428*E425*D425</f>
        <v>0</v>
      </c>
      <c r="E432">
        <v>0</v>
      </c>
      <c r="F432">
        <f>SUM(B432:E432)</f>
        <v>0</v>
      </c>
    </row>
    <row r="433" spans="1:7" x14ac:dyDescent="0.3">
      <c r="A433" t="s">
        <v>15</v>
      </c>
      <c r="B433">
        <f>SUM(B429:B432)</f>
        <v>0</v>
      </c>
      <c r="C433">
        <f>SUM(C429:C432)</f>
        <v>0</v>
      </c>
      <c r="D433">
        <f>SUM(D429:D432)</f>
        <v>0</v>
      </c>
      <c r="E433">
        <f>SUM(E429:E432)</f>
        <v>0</v>
      </c>
      <c r="F433">
        <f>SUM(B433:E433)-SUM(F429:F432)</f>
        <v>0</v>
      </c>
    </row>
    <row r="434" spans="1:7" x14ac:dyDescent="0.3">
      <c r="A434" t="s">
        <v>17</v>
      </c>
      <c r="B434">
        <f>+B433-F429</f>
        <v>0</v>
      </c>
      <c r="C434">
        <f>+C433-F430</f>
        <v>0</v>
      </c>
      <c r="D434">
        <f>+D433-F431</f>
        <v>0</v>
      </c>
      <c r="E434">
        <f>+E433-F432</f>
        <v>0</v>
      </c>
    </row>
    <row r="436" spans="1:7" x14ac:dyDescent="0.3">
      <c r="A436" t="s">
        <v>44</v>
      </c>
    </row>
    <row r="438" spans="1:7" x14ac:dyDescent="0.3">
      <c r="A438" t="s">
        <v>11</v>
      </c>
      <c r="B438" t="str">
        <f>+Scoreblad!$D$5</f>
        <v>speler 1</v>
      </c>
      <c r="C438" t="str">
        <f>+Scoreblad!$D$6</f>
        <v>speler 2</v>
      </c>
      <c r="D438" t="str">
        <f>+Scoreblad!$D$7</f>
        <v>speler 3</v>
      </c>
      <c r="E438" t="str">
        <f>+Scoreblad!$D$8</f>
        <v>speler 4</v>
      </c>
      <c r="G438" t="s">
        <v>70</v>
      </c>
    </row>
    <row r="439" spans="1:7" x14ac:dyDescent="0.3">
      <c r="B439" t="str">
        <f>IF(Scoreblad!$N$7="Aan","Noord",IF($G424="Remise",B424,IF(OR(OR(OR(B425*10+B427=20,C425*10+C427=20),D425*10+D427=20),E425*10+E427=20),B424,E424)))</f>
        <v>Noord</v>
      </c>
      <c r="C439" t="str">
        <f>IF(Scoreblad!$N$7="Aan","Oost",IF($G424="Remise",C424,IF(OR(OR(OR(C425*10+C427=20,D425*10+D427=20),E425*10+E427=20),B425*10+B427=20),C424,B424)))</f>
        <v>Oost</v>
      </c>
      <c r="D439" t="str">
        <f>IF(Scoreblad!$N$7="Aan","Zuid",IF($G424="Remise",D424,IF(OR(OR(OR(D425*10+D427=20,E425*10+E427=20),B425*10+B427=20),C425*10+C427=20),D424,C424)))</f>
        <v>Zuid</v>
      </c>
      <c r="E439" t="str">
        <f>IF(Scoreblad!$N$7="Aan","West",IF($G424="Remise",E424,IF(OR(OR(OR(E425*10+E427=20,B425*10+B427=20),C425*10+C427=20),D425*10+D427=20),E424,D424)))</f>
        <v>West</v>
      </c>
      <c r="G439" t="str">
        <f>+Scoreblad!K42</f>
        <v>Naam</v>
      </c>
    </row>
    <row r="440" spans="1:7" x14ac:dyDescent="0.3">
      <c r="A440" t="s">
        <v>12</v>
      </c>
      <c r="B440">
        <f>IF(B439="Oost",2,1)</f>
        <v>1</v>
      </c>
      <c r="C440">
        <f>IF(C439="Oost",2,1)</f>
        <v>2</v>
      </c>
      <c r="D440">
        <f>IF(D439="Oost",2,1)</f>
        <v>1</v>
      </c>
      <c r="E440">
        <f>IF(E439="Oost",2,1)</f>
        <v>1</v>
      </c>
    </row>
    <row r="441" spans="1:7" x14ac:dyDescent="0.3">
      <c r="A441" t="s">
        <v>62</v>
      </c>
      <c r="B441">
        <f>IF(B440=2,$H$1,1)</f>
        <v>1</v>
      </c>
      <c r="C441">
        <f>IF(C440=2,$H$1,1)</f>
        <v>1</v>
      </c>
      <c r="D441">
        <f>IF(D440=2,$H$1,1)</f>
        <v>1</v>
      </c>
      <c r="E441">
        <f>IF(E440=2,$H$1,1)</f>
        <v>1</v>
      </c>
    </row>
    <row r="442" spans="1:7" x14ac:dyDescent="0.3">
      <c r="A442" t="s">
        <v>13</v>
      </c>
      <c r="B442">
        <f>IF(B438=Scoreblad!$K$42,0,1)</f>
        <v>1</v>
      </c>
      <c r="C442">
        <f>IF(C438=Scoreblad!$K$42,0,1)</f>
        <v>1</v>
      </c>
      <c r="D442">
        <f>IF(D438=Scoreblad!$K$42,0,1)</f>
        <v>1</v>
      </c>
      <c r="E442">
        <f>IF(E438=Scoreblad!$K$42,0,1)</f>
        <v>1</v>
      </c>
    </row>
    <row r="443" spans="1:7" x14ac:dyDescent="0.3">
      <c r="A443" t="s">
        <v>14</v>
      </c>
      <c r="B443">
        <f>+Scoreblad!C42/B441</f>
        <v>0</v>
      </c>
      <c r="C443">
        <f>+Scoreblad!E42/C441</f>
        <v>0</v>
      </c>
      <c r="D443">
        <f>+Scoreblad!G42/D441</f>
        <v>0</v>
      </c>
      <c r="E443">
        <f>+Scoreblad!I42/E441</f>
        <v>0</v>
      </c>
      <c r="F443" t="s">
        <v>16</v>
      </c>
    </row>
    <row r="444" spans="1:7" x14ac:dyDescent="0.3">
      <c r="A444" t="str">
        <f>+Scoreblad!$D$5</f>
        <v>speler 1</v>
      </c>
      <c r="B444">
        <v>0</v>
      </c>
      <c r="C444">
        <f>B442*C443*C440*B440</f>
        <v>0</v>
      </c>
      <c r="D444">
        <f>+B442*D443*B440*D440</f>
        <v>0</v>
      </c>
      <c r="E444">
        <f>+B442*E443*E440*B440</f>
        <v>0</v>
      </c>
      <c r="F444">
        <f>SUM(B444:E444)</f>
        <v>0</v>
      </c>
    </row>
    <row r="445" spans="1:7" x14ac:dyDescent="0.3">
      <c r="A445" t="str">
        <f>+Scoreblad!$D$6</f>
        <v>speler 2</v>
      </c>
      <c r="B445">
        <f>+C442*B443*B440*C440</f>
        <v>0</v>
      </c>
      <c r="C445">
        <v>0</v>
      </c>
      <c r="D445">
        <f>+C442*D443*C440*D440</f>
        <v>0</v>
      </c>
      <c r="E445">
        <f>+C442*E443*E440*C440</f>
        <v>0</v>
      </c>
      <c r="F445">
        <f>SUM(B445:E445)</f>
        <v>0</v>
      </c>
    </row>
    <row r="446" spans="1:7" x14ac:dyDescent="0.3">
      <c r="A446" t="str">
        <f>+Scoreblad!$D$7</f>
        <v>speler 3</v>
      </c>
      <c r="B446">
        <f>+D442*B443*B440*D440</f>
        <v>0</v>
      </c>
      <c r="C446">
        <f>+D442*C443*C440*D440</f>
        <v>0</v>
      </c>
      <c r="D446">
        <v>0</v>
      </c>
      <c r="E446">
        <f>+D442*E443*E440*D440</f>
        <v>0</v>
      </c>
      <c r="F446">
        <f>SUM(B446:E446)</f>
        <v>0</v>
      </c>
    </row>
    <row r="447" spans="1:7" x14ac:dyDescent="0.3">
      <c r="A447" t="str">
        <f>+Scoreblad!$D$8</f>
        <v>speler 4</v>
      </c>
      <c r="B447">
        <f>+E442*B443*B440*E440</f>
        <v>0</v>
      </c>
      <c r="C447">
        <f>+E442*C443*E440*C440</f>
        <v>0</v>
      </c>
      <c r="D447">
        <f>+E442*D443*E440*D440</f>
        <v>0</v>
      </c>
      <c r="E447">
        <v>0</v>
      </c>
      <c r="F447">
        <f>SUM(B447:E447)</f>
        <v>0</v>
      </c>
    </row>
    <row r="448" spans="1:7" x14ac:dyDescent="0.3">
      <c r="A448" t="s">
        <v>15</v>
      </c>
      <c r="B448">
        <f>SUM(B444:B447)</f>
        <v>0</v>
      </c>
      <c r="C448">
        <f>SUM(C444:C447)</f>
        <v>0</v>
      </c>
      <c r="D448">
        <f>SUM(D444:D447)</f>
        <v>0</v>
      </c>
      <c r="E448">
        <f>SUM(E444:E447)</f>
        <v>0</v>
      </c>
      <c r="F448">
        <f>SUM(B448:E448)-SUM(F444:F447)</f>
        <v>0</v>
      </c>
    </row>
    <row r="449" spans="1:5" x14ac:dyDescent="0.3">
      <c r="A449" t="s">
        <v>17</v>
      </c>
      <c r="B449">
        <f>+B448-F444</f>
        <v>0</v>
      </c>
      <c r="C449">
        <f>+C448-F445</f>
        <v>0</v>
      </c>
      <c r="D449">
        <f>+D448-F446</f>
        <v>0</v>
      </c>
      <c r="E449">
        <f>+E448-F447</f>
        <v>0</v>
      </c>
    </row>
  </sheetData>
  <sheetProtection algorithmName="SHA-512" hashValue="pTuR1rB44Nshc3bwxZQladNeDXObA8flRHIm5t3oaMOLWyohoca/p1T1ecrKgajeM0sowPIMuoWqPy+8yQLfTg==" saltValue="Me5PpcT+oVTyCGhWBuMZPg==" spinCount="100000" sheet="1" objects="1" scenarios="1"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indowProtection="1" showGridLines="0" showRowColHeaders="0" workbookViewId="0">
      <selection activeCell="Q22" sqref="Q22"/>
    </sheetView>
  </sheetViews>
  <sheetFormatPr defaultRowHeight="14.4" x14ac:dyDescent="0.3"/>
  <sheetData/>
  <sheetProtection algorithmName="SHA-512" hashValue="qUkNU4Mbhj57QYJ/nJuzdCBYYZUk750kbfyz09q3jxeUhB+QPwIjL7RyrE7+Ru2Cftm2NKbDR/2RAuwRdO1veA==" saltValue="URHKs+u9WNNSxooF+MjWeQ==" spinCount="100000" sheet="1" objects="1" scenarios="1"/>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3</vt:i4>
      </vt:variant>
      <vt:variant>
        <vt:lpstr>Benoemde bereiken</vt:lpstr>
      </vt:variant>
      <vt:variant>
        <vt:i4>2</vt:i4>
      </vt:variant>
    </vt:vector>
  </HeadingPairs>
  <TitlesOfParts>
    <vt:vector size="5" baseType="lpstr">
      <vt:lpstr>Scoreblad</vt:lpstr>
      <vt:lpstr>Calculator</vt:lpstr>
      <vt:lpstr>Spelverloop</vt:lpstr>
      <vt:lpstr>Scoreblad!Afdrukbereik</vt:lpstr>
      <vt:lpstr>Spelverloop!Afdrukbereik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Herman</dc:creator>
  <cp:lastModifiedBy>Jans de Heij-Cornelissen</cp:lastModifiedBy>
  <cp:lastPrinted>2017-03-21T18:55:45Z</cp:lastPrinted>
  <dcterms:created xsi:type="dcterms:W3CDTF">2009-02-10T17:41:57Z</dcterms:created>
  <dcterms:modified xsi:type="dcterms:W3CDTF">2023-11-03T13:56:17Z</dcterms:modified>
</cp:coreProperties>
</file>